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2300" windowHeight="8775" activeTab="1"/>
  </bookViews>
  <sheets>
    <sheet name="퇴직금 계산기" sheetId="1" r:id="rId1"/>
    <sheet name="퇴직급여 소득세 계산기" sheetId="2" r:id="rId2"/>
  </sheets>
  <calcPr calcId="145621"/>
</workbook>
</file>

<file path=xl/calcChain.xml><?xml version="1.0" encoding="utf-8"?>
<calcChain xmlns="http://schemas.openxmlformats.org/spreadsheetml/2006/main">
  <c r="AI17" i="2" l="1"/>
  <c r="P23" i="2" l="1"/>
  <c r="P20" i="2"/>
  <c r="S17" i="2"/>
  <c r="U34" i="2" l="1"/>
  <c r="Z34" i="2" s="1"/>
  <c r="AL26" i="2"/>
  <c r="AF26" i="2" s="1"/>
  <c r="O17" i="2"/>
  <c r="AE17" i="2"/>
  <c r="AO26" i="2" l="1"/>
  <c r="U31" i="2"/>
  <c r="Z31" i="2" s="1"/>
  <c r="AJ31" i="2" l="1"/>
  <c r="AJ34" i="2" s="1"/>
  <c r="X41" i="2"/>
  <c r="AL41" i="2" s="1"/>
  <c r="Z8" i="1"/>
  <c r="AF31" i="2" l="1"/>
  <c r="AF34" i="2" s="1"/>
  <c r="F13" i="1"/>
  <c r="K13" i="1" s="1"/>
  <c r="F15" i="1" s="1"/>
  <c r="K15" i="1" s="1"/>
  <c r="F17" i="1" s="1"/>
  <c r="P13" i="1" l="1"/>
  <c r="AA13" i="1" s="1"/>
  <c r="K17" i="1"/>
  <c r="P17" i="1" s="1"/>
  <c r="P15" i="1"/>
  <c r="T13" i="1" l="1"/>
  <c r="T17" i="1"/>
  <c r="AA17" i="1"/>
  <c r="T15" i="1"/>
  <c r="AA15" i="1"/>
  <c r="F19" i="1"/>
  <c r="K19" i="1" l="1"/>
  <c r="P19" i="1" s="1"/>
  <c r="P22" i="1" s="1"/>
  <c r="AA19" i="1" l="1"/>
  <c r="AA22" i="1" s="1"/>
  <c r="T19" i="1"/>
  <c r="T22" i="1" s="1"/>
  <c r="AN26" i="1" l="1"/>
  <c r="AN33" i="1" s="1"/>
  <c r="P13" i="2" s="1"/>
  <c r="AJ44" i="2" l="1"/>
  <c r="AJ50" i="2" s="1"/>
  <c r="O44" i="2"/>
  <c r="O50" i="2" s="1"/>
  <c r="AJ56" i="2" l="1"/>
  <c r="AJ62" i="2" s="1"/>
  <c r="AJ68" i="2" s="1"/>
  <c r="AJ74" i="2" s="1"/>
  <c r="AJ80" i="2" s="1"/>
  <c r="O47" i="2"/>
  <c r="O53" i="2" l="1"/>
  <c r="J61" i="2" l="1"/>
  <c r="V61" i="2"/>
  <c r="V65" i="2" s="1"/>
  <c r="V69" i="2" s="1"/>
  <c r="V73" i="2" s="1"/>
  <c r="J65" i="2" l="1"/>
  <c r="J69" i="2" s="1"/>
  <c r="J73" i="2" s="1"/>
  <c r="O80" i="2" s="1"/>
  <c r="V85" i="2" l="1"/>
  <c r="V88" i="2" s="1"/>
  <c r="AJ88" i="2" s="1"/>
</calcChain>
</file>

<file path=xl/sharedStrings.xml><?xml version="1.0" encoding="utf-8"?>
<sst xmlns="http://schemas.openxmlformats.org/spreadsheetml/2006/main" count="147" uniqueCount="91">
  <si>
    <t>입사일</t>
    <phoneticPr fontId="2" type="noConversion"/>
  </si>
  <si>
    <t>퇴사일</t>
    <phoneticPr fontId="2" type="noConversion"/>
  </si>
  <si>
    <t>총 재직일수</t>
    <phoneticPr fontId="2" type="noConversion"/>
  </si>
  <si>
    <t>기본급</t>
    <phoneticPr fontId="2" type="noConversion"/>
  </si>
  <si>
    <t>기타수당</t>
    <phoneticPr fontId="2" type="noConversion"/>
  </si>
  <si>
    <t>합계</t>
    <phoneticPr fontId="2" type="noConversion"/>
  </si>
  <si>
    <t>~</t>
    <phoneticPr fontId="2" type="noConversion"/>
  </si>
  <si>
    <t>연간 상여금</t>
    <phoneticPr fontId="2" type="noConversion"/>
  </si>
  <si>
    <t>1일 통상임금</t>
    <phoneticPr fontId="2" type="noConversion"/>
  </si>
  <si>
    <t>1일 평균임금</t>
    <phoneticPr fontId="2" type="noConversion"/>
  </si>
  <si>
    <t>퇴직금</t>
    <phoneticPr fontId="2" type="noConversion"/>
  </si>
  <si>
    <t>입력방식</t>
    <phoneticPr fontId="2" type="noConversion"/>
  </si>
  <si>
    <t>연차 수당 지급기준액</t>
    <phoneticPr fontId="2" type="noConversion"/>
  </si>
  <si>
    <t>미사용 연차</t>
    <phoneticPr fontId="2" type="noConversion"/>
  </si>
  <si>
    <t>일</t>
    <phoneticPr fontId="2" type="noConversion"/>
  </si>
  <si>
    <t>일</t>
    <phoneticPr fontId="2" type="noConversion"/>
  </si>
  <si>
    <t>원</t>
    <phoneticPr fontId="2" type="noConversion"/>
  </si>
  <si>
    <t>~</t>
    <phoneticPr fontId="2" type="noConversion"/>
  </si>
  <si>
    <t>원</t>
    <phoneticPr fontId="2" type="noConversion"/>
  </si>
  <si>
    <t>원</t>
    <phoneticPr fontId="2" type="noConversion"/>
  </si>
  <si>
    <t>직전 3개월</t>
    <phoneticPr fontId="2" type="noConversion"/>
  </si>
  <si>
    <t>일수</t>
    <phoneticPr fontId="2" type="noConversion"/>
  </si>
  <si>
    <t>기본급</t>
    <phoneticPr fontId="2" type="noConversion"/>
  </si>
  <si>
    <t>기타수당</t>
    <phoneticPr fontId="2" type="noConversion"/>
  </si>
  <si>
    <t>원</t>
    <phoneticPr fontId="2" type="noConversion"/>
  </si>
  <si>
    <t>일</t>
    <phoneticPr fontId="2" type="noConversion"/>
  </si>
  <si>
    <t>원</t>
    <phoneticPr fontId="2" type="noConversion"/>
  </si>
  <si>
    <t xml:space="preserve">   퇴직금 계산기 Ver 1.0</t>
    <phoneticPr fontId="2" type="noConversion"/>
  </si>
  <si>
    <t>* 회사내규 등에 따라 실제 지급액과 차이가 있을 수 있습니다.</t>
    <phoneticPr fontId="2" type="noConversion"/>
  </si>
  <si>
    <t>Copyright ⓒ by 강철토깽이 All Rights Reserved</t>
    <phoneticPr fontId="2" type="noConversion"/>
  </si>
  <si>
    <t>총 퇴직 급여</t>
    <phoneticPr fontId="2" type="noConversion"/>
  </si>
  <si>
    <t>원</t>
    <phoneticPr fontId="2" type="noConversion"/>
  </si>
  <si>
    <t>근속년도</t>
    <phoneticPr fontId="2" type="noConversion"/>
  </si>
  <si>
    <t>년</t>
    <phoneticPr fontId="2" type="noConversion"/>
  </si>
  <si>
    <t>(</t>
    <phoneticPr fontId="2" type="noConversion"/>
  </si>
  <si>
    <t>개월)</t>
    <phoneticPr fontId="2" type="noConversion"/>
  </si>
  <si>
    <t>구분</t>
    <phoneticPr fontId="2" type="noConversion"/>
  </si>
  <si>
    <t>기간</t>
    <phoneticPr fontId="2" type="noConversion"/>
  </si>
  <si>
    <t>근속연수</t>
    <phoneticPr fontId="2" type="noConversion"/>
  </si>
  <si>
    <t>이전 산술</t>
    <phoneticPr fontId="2" type="noConversion"/>
  </si>
  <si>
    <t>이전 산술</t>
    <phoneticPr fontId="2" type="noConversion"/>
  </si>
  <si>
    <t>이후 산술</t>
    <phoneticPr fontId="2" type="noConversion"/>
  </si>
  <si>
    <t>산출세액</t>
    <phoneticPr fontId="2" type="noConversion"/>
  </si>
  <si>
    <t>소득세</t>
    <phoneticPr fontId="2" type="noConversion"/>
  </si>
  <si>
    <t>지방소득세</t>
    <phoneticPr fontId="2" type="noConversion"/>
  </si>
  <si>
    <t>적용)</t>
    <phoneticPr fontId="2" type="noConversion"/>
  </si>
  <si>
    <t>이후 산술</t>
    <phoneticPr fontId="2" type="noConversion"/>
  </si>
  <si>
    <t>계</t>
    <phoneticPr fontId="2" type="noConversion"/>
  </si>
  <si>
    <t>근속
년수</t>
    <phoneticPr fontId="2" type="noConversion"/>
  </si>
  <si>
    <t>이전 근속기간</t>
    <phoneticPr fontId="2" type="noConversion"/>
  </si>
  <si>
    <t>이후 근속기간</t>
    <phoneticPr fontId="2" type="noConversion"/>
  </si>
  <si>
    <t>~</t>
    <phoneticPr fontId="2" type="noConversion"/>
  </si>
  <si>
    <t>~</t>
    <phoneticPr fontId="2" type="noConversion"/>
  </si>
  <si>
    <t>년</t>
    <phoneticPr fontId="2" type="noConversion"/>
  </si>
  <si>
    <t>(</t>
    <phoneticPr fontId="2" type="noConversion"/>
  </si>
  <si>
    <t>년</t>
    <phoneticPr fontId="2" type="noConversion"/>
  </si>
  <si>
    <t>(</t>
    <phoneticPr fontId="2" type="noConversion"/>
  </si>
  <si>
    <t>원</t>
    <phoneticPr fontId="2" type="noConversion"/>
  </si>
  <si>
    <t>원</t>
    <phoneticPr fontId="2" type="noConversion"/>
  </si>
  <si>
    <t>과세
표준</t>
    <phoneticPr fontId="2" type="noConversion"/>
  </si>
  <si>
    <t>연평균
과세표준</t>
    <phoneticPr fontId="2" type="noConversion"/>
  </si>
  <si>
    <t>연평균
산출세액</t>
    <phoneticPr fontId="2" type="noConversion"/>
  </si>
  <si>
    <t>산출세액</t>
    <phoneticPr fontId="2" type="noConversion"/>
  </si>
  <si>
    <t>연분
과세표준</t>
    <phoneticPr fontId="2" type="noConversion"/>
  </si>
  <si>
    <t>연분
산출세액</t>
    <phoneticPr fontId="2" type="noConversion"/>
  </si>
  <si>
    <t>퇴직소득</t>
    <phoneticPr fontId="2" type="noConversion"/>
  </si>
  <si>
    <t>정률공제</t>
    <phoneticPr fontId="2" type="noConversion"/>
  </si>
  <si>
    <t>근속연수공제</t>
    <phoneticPr fontId="2" type="noConversion"/>
  </si>
  <si>
    <t>과세표준</t>
    <phoneticPr fontId="2" type="noConversion"/>
  </si>
  <si>
    <t>퇴직소득</t>
    <phoneticPr fontId="2" type="noConversion"/>
  </si>
  <si>
    <t>환산급여</t>
    <phoneticPr fontId="2" type="noConversion"/>
  </si>
  <si>
    <t>산출세액
소계</t>
    <phoneticPr fontId="2" type="noConversion"/>
  </si>
  <si>
    <t>퇴직
급여</t>
    <phoneticPr fontId="2" type="noConversion"/>
  </si>
  <si>
    <t xml:space="preserve">     퇴직금 계산기 불러오기</t>
    <phoneticPr fontId="2" type="noConversion"/>
  </si>
  <si>
    <t xml:space="preserve">     직접 입력하기</t>
    <phoneticPr fontId="2" type="noConversion"/>
  </si>
  <si>
    <t>근속년도</t>
    <phoneticPr fontId="2" type="noConversion"/>
  </si>
  <si>
    <t>년</t>
    <phoneticPr fontId="2" type="noConversion"/>
  </si>
  <si>
    <t>(</t>
    <phoneticPr fontId="2" type="noConversion"/>
  </si>
  <si>
    <t>개월)</t>
    <phoneticPr fontId="2" type="noConversion"/>
  </si>
  <si>
    <t>입사일</t>
    <phoneticPr fontId="2" type="noConversion"/>
  </si>
  <si>
    <t>퇴사일</t>
    <phoneticPr fontId="2" type="noConversion"/>
  </si>
  <si>
    <t>원</t>
    <phoneticPr fontId="2" type="noConversion"/>
  </si>
  <si>
    <t xml:space="preserve">   상세 근속년수</t>
    <phoneticPr fontId="2" type="noConversion"/>
  </si>
  <si>
    <t>근속연수공제</t>
    <phoneticPr fontId="2" type="noConversion"/>
  </si>
  <si>
    <t>차등공제액</t>
    <phoneticPr fontId="2" type="noConversion"/>
  </si>
  <si>
    <t>연평균 과세표준</t>
    <phoneticPr fontId="2" type="noConversion"/>
  </si>
  <si>
    <t>환산 산출세액</t>
    <phoneticPr fontId="2" type="noConversion"/>
  </si>
  <si>
    <t>【 납부세액 】</t>
    <phoneticPr fontId="2" type="noConversion"/>
  </si>
  <si>
    <t xml:space="preserve">   【 옵션 선택 】</t>
    <phoneticPr fontId="2" type="noConversion"/>
  </si>
  <si>
    <t xml:space="preserve">   【 퇴직 급여 소득세 산술 】</t>
    <phoneticPr fontId="2" type="noConversion"/>
  </si>
  <si>
    <t xml:space="preserve">   퇴직급여 소득세 계산기 Ver 1.0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</si>
</sst>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-* #,##0.000_-;\-* #,##0.000_-;_-* &quot;-&quot;_-;_-@_-"/>
    <numFmt numFmtId="177" formatCode="_-* #,##0.00_-;\-* #,##0.00_-;_-* &quot;-&quot;_-;_-@_-"/>
  </numFmts>
  <fonts count="32" x14ac:knownFonts="1"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 tint="0.3499862666707357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u/>
      <sz val="9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theme="1" tint="0.499984740745262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0"/>
      <name val="맑은 고딕"/>
      <family val="2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0"/>
      <color theme="7"/>
      <name val="맑은 고딕"/>
      <family val="2"/>
      <charset val="129"/>
      <scheme val="minor"/>
    </font>
    <font>
      <b/>
      <sz val="10"/>
      <color theme="7"/>
      <name val="맑은 고딕"/>
      <family val="3"/>
      <charset val="129"/>
      <scheme val="minor"/>
    </font>
    <font>
      <b/>
      <sz val="10"/>
      <color theme="9" tint="-0.249977111117893"/>
      <name val="맑은 고딕"/>
      <family val="2"/>
      <charset val="129"/>
      <scheme val="minor"/>
    </font>
    <font>
      <b/>
      <sz val="10"/>
      <color theme="9" tint="-0.249977111117893"/>
      <name val="맑은 고딕"/>
      <family val="3"/>
      <charset val="129"/>
      <scheme val="minor"/>
    </font>
    <font>
      <b/>
      <sz val="10"/>
      <color theme="8" tint="-0.249977111117893"/>
      <name val="맑은 고딕"/>
      <family val="2"/>
      <charset val="129"/>
      <scheme val="minor"/>
    </font>
    <font>
      <b/>
      <sz val="10"/>
      <color theme="8" tint="-0.249977111117893"/>
      <name val="맑은 고딕"/>
      <family val="3"/>
      <charset val="129"/>
      <scheme val="minor"/>
    </font>
    <font>
      <b/>
      <sz val="11"/>
      <color theme="8" tint="-0.249977111117893"/>
      <name val="맑은 고딕"/>
      <family val="3"/>
      <charset val="129"/>
      <scheme val="minor"/>
    </font>
    <font>
      <b/>
      <sz val="11"/>
      <color theme="5" tint="-0.249977111117893"/>
      <name val="맑은 고딕"/>
      <family val="3"/>
      <charset val="129"/>
      <scheme val="minor"/>
    </font>
    <font>
      <b/>
      <sz val="11"/>
      <color theme="3" tint="-0.249977111117893"/>
      <name val="맑은 고딕"/>
      <family val="3"/>
      <charset val="129"/>
      <scheme val="minor"/>
    </font>
    <font>
      <b/>
      <sz val="10"/>
      <color theme="5"/>
      <name val="맑은 고딕"/>
      <family val="3"/>
      <charset val="129"/>
      <scheme val="minor"/>
    </font>
    <font>
      <sz val="11"/>
      <color theme="8" tint="-0.249977111117893"/>
      <name val="맑은 고딕"/>
      <family val="3"/>
      <charset val="129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gradientFill degree="180">
        <stop position="0">
          <color theme="4" tint="0.80001220740379042"/>
        </stop>
        <stop position="1">
          <color rgb="FF003399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95">
    <border>
      <left/>
      <right/>
      <top/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ck">
        <color theme="0"/>
      </bottom>
      <diagonal/>
    </border>
    <border>
      <left/>
      <right style="medium">
        <color theme="0" tint="-0.14996795556505021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/>
      </bottom>
      <diagonal/>
    </border>
    <border>
      <left/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/>
      </bottom>
      <diagonal/>
    </border>
    <border>
      <left/>
      <right style="thin">
        <color theme="0" tint="-0.14996795556505021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/>
      <bottom style="thick">
        <color theme="8" tint="-0.24994659260841701"/>
      </bottom>
      <diagonal/>
    </border>
    <border>
      <left style="medium">
        <color theme="5" tint="0.79998168889431442"/>
      </left>
      <right/>
      <top/>
      <bottom/>
      <diagonal/>
    </border>
    <border>
      <left/>
      <right style="medium">
        <color theme="5" tint="0.79998168889431442"/>
      </right>
      <top/>
      <bottom/>
      <diagonal/>
    </border>
    <border>
      <left style="medium">
        <color theme="0"/>
      </left>
      <right style="medium">
        <color theme="5" tint="0.79998168889431442"/>
      </right>
      <top/>
      <bottom/>
      <diagonal/>
    </border>
    <border>
      <left style="medium">
        <color theme="5" tint="0.79998168889431442"/>
      </left>
      <right/>
      <top/>
      <bottom style="medium">
        <color theme="5" tint="0.79998168889431442"/>
      </bottom>
      <diagonal/>
    </border>
    <border>
      <left/>
      <right/>
      <top/>
      <bottom style="medium">
        <color theme="5" tint="0.79998168889431442"/>
      </bottom>
      <diagonal/>
    </border>
    <border>
      <left/>
      <right style="medium">
        <color theme="5" tint="0.79998168889431442"/>
      </right>
      <top/>
      <bottom style="medium">
        <color theme="5" tint="0.79998168889431442"/>
      </bottom>
      <diagonal/>
    </border>
    <border>
      <left style="medium">
        <color theme="5" tint="0.79995117038483843"/>
      </left>
      <right/>
      <top style="medium">
        <color theme="5" tint="0.79995117038483843"/>
      </top>
      <bottom style="medium">
        <color theme="0" tint="-0.499984740745262"/>
      </bottom>
      <diagonal/>
    </border>
    <border>
      <left/>
      <right/>
      <top style="medium">
        <color theme="5" tint="0.79995117038483843"/>
      </top>
      <bottom style="medium">
        <color theme="0" tint="-0.499984740745262"/>
      </bottom>
      <diagonal/>
    </border>
    <border>
      <left/>
      <right/>
      <top style="medium">
        <color theme="5" tint="0.79995117038483843"/>
      </top>
      <bottom/>
      <diagonal/>
    </border>
    <border>
      <left/>
      <right style="medium">
        <color theme="5" tint="0.79995117038483843"/>
      </right>
      <top style="medium">
        <color theme="5" tint="0.79995117038483843"/>
      </top>
      <bottom/>
      <diagonal/>
    </border>
    <border>
      <left style="medium">
        <color theme="5" tint="0.79995117038483843"/>
      </left>
      <right/>
      <top/>
      <bottom style="medium">
        <color theme="5" tint="0.79995117038483843"/>
      </bottom>
      <diagonal/>
    </border>
    <border>
      <left/>
      <right/>
      <top/>
      <bottom style="medium">
        <color theme="5" tint="0.79995117038483843"/>
      </bottom>
      <diagonal/>
    </border>
    <border>
      <left/>
      <right style="medium">
        <color theme="5" tint="0.79995117038483843"/>
      </right>
      <top/>
      <bottom style="medium">
        <color theme="5" tint="0.79995117038483843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 style="medium">
        <color theme="0" tint="-0.499984740745262"/>
      </bottom>
      <diagonal/>
    </border>
    <border>
      <left/>
      <right/>
      <top style="medium">
        <color theme="4" tint="0.79998168889431442"/>
      </top>
      <bottom style="medium">
        <color theme="0" tint="-0.499984740745262"/>
      </bottom>
      <diagonal/>
    </border>
    <border>
      <left/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/>
      <top/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 style="medium">
        <color theme="4" tint="0.79998168889431442"/>
      </left>
      <right/>
      <top/>
      <bottom/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0"/>
      </left>
      <right style="medium">
        <color theme="4" tint="0.79998168889431442"/>
      </right>
      <top/>
      <bottom/>
      <diagonal/>
    </border>
    <border>
      <left style="thick">
        <color theme="7" tint="0.79995117038483843"/>
      </left>
      <right/>
      <top style="thick">
        <color theme="7" tint="0.79995117038483843"/>
      </top>
      <bottom/>
      <diagonal/>
    </border>
    <border>
      <left/>
      <right/>
      <top style="thick">
        <color theme="7" tint="0.79995117038483843"/>
      </top>
      <bottom/>
      <diagonal/>
    </border>
    <border>
      <left/>
      <right style="thick">
        <color theme="7" tint="0.79995117038483843"/>
      </right>
      <top style="thick">
        <color theme="7" tint="0.79995117038483843"/>
      </top>
      <bottom/>
      <diagonal/>
    </border>
    <border>
      <left style="thick">
        <color theme="7" tint="0.79995117038483843"/>
      </left>
      <right/>
      <top/>
      <bottom style="thick">
        <color theme="7" tint="0.79995117038483843"/>
      </bottom>
      <diagonal/>
    </border>
    <border>
      <left/>
      <right/>
      <top/>
      <bottom style="thick">
        <color theme="7" tint="0.79995117038483843"/>
      </bottom>
      <diagonal/>
    </border>
    <border>
      <left/>
      <right style="thick">
        <color theme="7" tint="0.79995117038483843"/>
      </right>
      <top/>
      <bottom style="thick">
        <color theme="7" tint="0.79995117038483843"/>
      </bottom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  <border>
      <left style="thick">
        <color theme="5" tint="0.79992065187536243"/>
      </left>
      <right/>
      <top style="thick">
        <color theme="5" tint="0.79992065187536243"/>
      </top>
      <bottom/>
      <diagonal/>
    </border>
    <border>
      <left/>
      <right/>
      <top style="thick">
        <color theme="5" tint="0.79992065187536243"/>
      </top>
      <bottom/>
      <diagonal/>
    </border>
    <border>
      <left style="thick">
        <color theme="5" tint="0.79992065187536243"/>
      </left>
      <right/>
      <top/>
      <bottom style="thick">
        <color theme="5" tint="0.79992065187536243"/>
      </bottom>
      <diagonal/>
    </border>
    <border>
      <left/>
      <right/>
      <top/>
      <bottom style="thick">
        <color theme="5" tint="0.79992065187536243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/>
      <right/>
      <top/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/>
      <right/>
      <top style="thick">
        <color auto="1"/>
      </top>
      <bottom/>
      <diagonal/>
    </border>
    <border>
      <left style="thick">
        <color theme="0"/>
      </left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/>
      </top>
      <bottom/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7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14" fontId="4" fillId="0" borderId="0" xfId="0" applyNumberFormat="1" applyFont="1">
      <alignment vertical="center"/>
    </xf>
    <xf numFmtId="0" fontId="4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14" fontId="4" fillId="2" borderId="0" xfId="0" applyNumberFormat="1" applyFont="1" applyFill="1">
      <alignment vertical="center"/>
    </xf>
    <xf numFmtId="14" fontId="4" fillId="2" borderId="0" xfId="0" applyNumberFormat="1" applyFont="1" applyFill="1" applyAlignment="1">
      <alignment vertical="center"/>
    </xf>
    <xf numFmtId="0" fontId="3" fillId="2" borderId="8" xfId="0" applyFon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41" fontId="4" fillId="2" borderId="0" xfId="1" applyFont="1" applyFill="1">
      <alignment vertical="center"/>
    </xf>
    <xf numFmtId="41" fontId="4" fillId="2" borderId="0" xfId="1" applyFont="1" applyFill="1" applyAlignment="1">
      <alignment horizontal="left" vertical="center"/>
    </xf>
    <xf numFmtId="41" fontId="4" fillId="2" borderId="1" xfId="1" applyFont="1" applyFill="1" applyBorder="1">
      <alignment vertical="center"/>
    </xf>
    <xf numFmtId="41" fontId="4" fillId="2" borderId="1" xfId="1" applyFont="1" applyFill="1" applyBorder="1" applyAlignment="1">
      <alignment horizontal="left" vertical="center"/>
    </xf>
    <xf numFmtId="41" fontId="4" fillId="2" borderId="0" xfId="1" applyFont="1" applyFill="1" applyBorder="1">
      <alignment vertical="center"/>
    </xf>
    <xf numFmtId="14" fontId="5" fillId="2" borderId="0" xfId="0" applyNumberFormat="1" applyFont="1" applyFill="1" applyBorder="1">
      <alignment vertical="center"/>
    </xf>
    <xf numFmtId="41" fontId="4" fillId="2" borderId="0" xfId="0" applyNumberFormat="1" applyFont="1" applyFill="1" applyAlignment="1">
      <alignment horizontal="left" vertical="center"/>
    </xf>
    <xf numFmtId="0" fontId="3" fillId="0" borderId="0" xfId="0" applyFo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4" fillId="2" borderId="9" xfId="0" applyFont="1" applyFill="1" applyBorder="1">
      <alignment vertical="center"/>
    </xf>
    <xf numFmtId="0" fontId="4" fillId="2" borderId="0" xfId="0" applyFont="1" applyFill="1" applyBorder="1">
      <alignment vertical="center"/>
    </xf>
    <xf numFmtId="41" fontId="4" fillId="2" borderId="0" xfId="1" applyFont="1" applyFill="1" applyBorder="1" applyAlignment="1">
      <alignment horizontal="left" vertical="center"/>
    </xf>
    <xf numFmtId="41" fontId="4" fillId="2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>
      <alignment vertical="center"/>
    </xf>
    <xf numFmtId="0" fontId="4" fillId="0" borderId="11" xfId="0" applyFont="1" applyFill="1" applyBorder="1">
      <alignment vertical="center"/>
    </xf>
    <xf numFmtId="41" fontId="4" fillId="0" borderId="11" xfId="1" applyFont="1" applyFill="1" applyBorder="1" applyAlignment="1">
      <alignment horizontal="left" vertical="center"/>
    </xf>
    <xf numFmtId="41" fontId="4" fillId="0" borderId="11" xfId="0" applyNumberFormat="1" applyFont="1" applyFill="1" applyBorder="1" applyAlignment="1">
      <alignment horizontal="left" vertical="center"/>
    </xf>
    <xf numFmtId="0" fontId="3" fillId="4" borderId="6" xfId="0" applyFont="1" applyFill="1" applyBorder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7" xfId="0" applyFont="1" applyFill="1" applyBorder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5" borderId="0" xfId="0" applyFont="1" applyFill="1">
      <alignment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3" fillId="5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7" borderId="16" xfId="0" applyFont="1" applyFill="1" applyBorder="1">
      <alignment vertical="center"/>
    </xf>
    <xf numFmtId="0" fontId="3" fillId="7" borderId="0" xfId="0" applyFont="1" applyFill="1">
      <alignment vertical="center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15" fillId="2" borderId="0" xfId="0" applyFont="1" applyFill="1">
      <alignment vertical="center"/>
    </xf>
    <xf numFmtId="0" fontId="3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41" fontId="4" fillId="2" borderId="0" xfId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7" xfId="0" applyFont="1" applyFill="1" applyBorder="1" applyProtection="1">
      <alignment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4" borderId="6" xfId="0" applyFont="1" applyFill="1" applyBorder="1" applyProtection="1">
      <alignment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12" fillId="5" borderId="0" xfId="4" applyFont="1" applyFill="1" applyAlignment="1" applyProtection="1">
      <alignment vertical="center"/>
    </xf>
    <xf numFmtId="0" fontId="13" fillId="5" borderId="0" xfId="4" applyFont="1" applyFill="1" applyAlignment="1" applyProtection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76" fontId="3" fillId="2" borderId="0" xfId="0" applyNumberFormat="1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9" fontId="3" fillId="2" borderId="0" xfId="5" applyFont="1" applyFill="1" applyAlignment="1">
      <alignment horizontal="center" vertical="center"/>
    </xf>
    <xf numFmtId="0" fontId="20" fillId="2" borderId="0" xfId="0" applyFont="1" applyFill="1">
      <alignment vertical="center"/>
    </xf>
    <xf numFmtId="0" fontId="3" fillId="2" borderId="12" xfId="0" applyFont="1" applyFill="1" applyBorder="1">
      <alignment vertical="center"/>
    </xf>
    <xf numFmtId="14" fontId="3" fillId="2" borderId="0" xfId="0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41" fontId="3" fillId="2" borderId="0" xfId="1" applyNumberFormat="1" applyFont="1" applyFill="1" applyBorder="1" applyAlignment="1">
      <alignment horizontal="center" vertical="center"/>
    </xf>
    <xf numFmtId="41" fontId="3" fillId="2" borderId="0" xfId="1" applyFont="1" applyFill="1" applyBorder="1" applyAlignment="1">
      <alignment horizontal="center" vertical="center"/>
    </xf>
    <xf numFmtId="0" fontId="3" fillId="2" borderId="20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2" borderId="38" xfId="0" applyFont="1" applyFill="1" applyBorder="1">
      <alignment vertical="center"/>
    </xf>
    <xf numFmtId="0" fontId="3" fillId="15" borderId="0" xfId="0" applyFont="1" applyFill="1">
      <alignment vertical="center"/>
    </xf>
    <xf numFmtId="0" fontId="3" fillId="14" borderId="0" xfId="0" applyFont="1" applyFill="1" applyBorder="1">
      <alignment vertical="center"/>
    </xf>
    <xf numFmtId="14" fontId="3" fillId="14" borderId="0" xfId="0" applyNumberFormat="1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/>
    </xf>
    <xf numFmtId="0" fontId="3" fillId="2" borderId="41" xfId="0" applyFont="1" applyFill="1" applyBorder="1">
      <alignment vertical="center"/>
    </xf>
    <xf numFmtId="0" fontId="3" fillId="2" borderId="42" xfId="0" applyFont="1" applyFill="1" applyBorder="1">
      <alignment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4" xfId="0" applyFont="1" applyFill="1" applyBorder="1">
      <alignment vertical="center"/>
    </xf>
    <xf numFmtId="0" fontId="3" fillId="2" borderId="45" xfId="0" applyFont="1" applyFill="1" applyBorder="1">
      <alignment vertical="center"/>
    </xf>
    <xf numFmtId="0" fontId="3" fillId="2" borderId="46" xfId="0" applyFont="1" applyFill="1" applyBorder="1">
      <alignment vertical="center"/>
    </xf>
    <xf numFmtId="0" fontId="3" fillId="2" borderId="61" xfId="0" applyFont="1" applyFill="1" applyBorder="1">
      <alignment vertical="center"/>
    </xf>
    <xf numFmtId="0" fontId="3" fillId="2" borderId="56" xfId="0" applyFont="1" applyFill="1" applyBorder="1">
      <alignment vertical="center"/>
    </xf>
    <xf numFmtId="0" fontId="3" fillId="2" borderId="57" xfId="0" applyFont="1" applyFill="1" applyBorder="1">
      <alignment vertical="center"/>
    </xf>
    <xf numFmtId="0" fontId="3" fillId="2" borderId="62" xfId="0" applyFont="1" applyFill="1" applyBorder="1">
      <alignment vertical="center"/>
    </xf>
    <xf numFmtId="0" fontId="3" fillId="2" borderId="63" xfId="0" applyFont="1" applyFill="1" applyBorder="1">
      <alignment vertical="center"/>
    </xf>
    <xf numFmtId="0" fontId="3" fillId="2" borderId="63" xfId="0" applyFont="1" applyFill="1" applyBorder="1" applyAlignment="1">
      <alignment horizontal="left" vertical="center"/>
    </xf>
    <xf numFmtId="0" fontId="3" fillId="2" borderId="58" xfId="0" applyFont="1" applyFill="1" applyBorder="1">
      <alignment vertical="center"/>
    </xf>
    <xf numFmtId="0" fontId="19" fillId="2" borderId="59" xfId="0" applyFont="1" applyFill="1" applyBorder="1" applyAlignment="1">
      <alignment horizontal="center" vertical="center"/>
    </xf>
    <xf numFmtId="0" fontId="3" fillId="2" borderId="59" xfId="0" applyFont="1" applyFill="1" applyBorder="1">
      <alignment vertical="center"/>
    </xf>
    <xf numFmtId="0" fontId="3" fillId="2" borderId="60" xfId="0" applyFont="1" applyFill="1" applyBorder="1">
      <alignment vertical="center"/>
    </xf>
    <xf numFmtId="0" fontId="3" fillId="17" borderId="66" xfId="0" applyFont="1" applyFill="1" applyBorder="1">
      <alignment vertical="center"/>
    </xf>
    <xf numFmtId="0" fontId="9" fillId="17" borderId="66" xfId="0" applyFont="1" applyFill="1" applyBorder="1">
      <alignment vertical="center"/>
    </xf>
    <xf numFmtId="0" fontId="9" fillId="17" borderId="69" xfId="0" applyFont="1" applyFill="1" applyBorder="1" applyAlignment="1">
      <alignment horizontal="right" vertical="center"/>
    </xf>
    <xf numFmtId="9" fontId="9" fillId="17" borderId="69" xfId="5" applyFont="1" applyFill="1" applyBorder="1" applyAlignment="1">
      <alignment horizontal="center" vertical="center"/>
    </xf>
    <xf numFmtId="0" fontId="9" fillId="17" borderId="69" xfId="0" applyFont="1" applyFill="1" applyBorder="1">
      <alignment vertical="center"/>
    </xf>
    <xf numFmtId="0" fontId="3" fillId="2" borderId="71" xfId="0" applyFont="1" applyFill="1" applyBorder="1">
      <alignment vertical="center"/>
    </xf>
    <xf numFmtId="0" fontId="3" fillId="2" borderId="72" xfId="0" applyFont="1" applyFill="1" applyBorder="1">
      <alignment vertical="center"/>
    </xf>
    <xf numFmtId="0" fontId="3" fillId="15" borderId="10" xfId="0" applyFont="1" applyFill="1" applyBorder="1">
      <alignment vertical="center"/>
    </xf>
    <xf numFmtId="0" fontId="3" fillId="15" borderId="10" xfId="0" applyFont="1" applyFill="1" applyBorder="1" applyAlignment="1">
      <alignment horizontal="center" vertical="center"/>
    </xf>
    <xf numFmtId="0" fontId="3" fillId="14" borderId="78" xfId="0" applyFont="1" applyFill="1" applyBorder="1">
      <alignment vertical="center"/>
    </xf>
    <xf numFmtId="0" fontId="3" fillId="14" borderId="78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3" fillId="2" borderId="90" xfId="0" applyFont="1" applyFill="1" applyBorder="1">
      <alignment vertical="center"/>
    </xf>
    <xf numFmtId="0" fontId="3" fillId="2" borderId="91" xfId="0" applyFont="1" applyFill="1" applyBorder="1">
      <alignment vertical="center"/>
    </xf>
    <xf numFmtId="0" fontId="22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/>
    </xf>
    <xf numFmtId="0" fontId="3" fillId="2" borderId="92" xfId="0" applyFont="1" applyFill="1" applyBorder="1">
      <alignment vertical="center"/>
    </xf>
    <xf numFmtId="0" fontId="3" fillId="2" borderId="78" xfId="0" applyFont="1" applyFill="1" applyBorder="1">
      <alignment vertical="center"/>
    </xf>
    <xf numFmtId="0" fontId="3" fillId="0" borderId="0" xfId="0" applyFont="1" applyFill="1" applyBorder="1" applyProtection="1">
      <alignment vertical="center"/>
      <protection locked="0"/>
    </xf>
    <xf numFmtId="41" fontId="7" fillId="3" borderId="17" xfId="1" applyFont="1" applyFill="1" applyBorder="1" applyAlignment="1">
      <alignment horizontal="center" vertical="center"/>
    </xf>
    <xf numFmtId="41" fontId="7" fillId="3" borderId="18" xfId="1" applyFont="1" applyFill="1" applyBorder="1" applyAlignment="1">
      <alignment horizontal="center" vertical="center"/>
    </xf>
    <xf numFmtId="41" fontId="7" fillId="3" borderId="19" xfId="1" applyFont="1" applyFill="1" applyBorder="1" applyAlignment="1">
      <alignment horizontal="center" vertical="center"/>
    </xf>
    <xf numFmtId="41" fontId="10" fillId="0" borderId="3" xfId="1" applyFont="1" applyBorder="1" applyAlignment="1" applyProtection="1">
      <alignment horizontal="center" vertical="center"/>
      <protection locked="0"/>
    </xf>
    <xf numFmtId="41" fontId="10" fillId="0" borderId="4" xfId="1" applyFont="1" applyBorder="1" applyAlignment="1" applyProtection="1">
      <alignment horizontal="center" vertical="center"/>
      <protection locked="0"/>
    </xf>
    <xf numFmtId="41" fontId="10" fillId="0" borderId="5" xfId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4" fontId="10" fillId="0" borderId="3" xfId="1" applyNumberFormat="1" applyFont="1" applyBorder="1" applyAlignment="1" applyProtection="1">
      <alignment horizontal="center" vertical="center"/>
      <protection locked="0"/>
    </xf>
    <xf numFmtId="14" fontId="10" fillId="0" borderId="4" xfId="1" applyNumberFormat="1" applyFont="1" applyBorder="1" applyAlignment="1" applyProtection="1">
      <alignment horizontal="center" vertical="center"/>
      <protection locked="0"/>
    </xf>
    <xf numFmtId="14" fontId="10" fillId="0" borderId="5" xfId="1" applyNumberFormat="1" applyFont="1" applyBorder="1" applyAlignment="1" applyProtection="1">
      <alignment horizontal="center" vertical="center"/>
      <protection locked="0"/>
    </xf>
    <xf numFmtId="14" fontId="7" fillId="3" borderId="17" xfId="0" applyNumberFormat="1" applyFont="1" applyFill="1" applyBorder="1" applyAlignment="1">
      <alignment horizontal="center" vertical="center"/>
    </xf>
    <xf numFmtId="14" fontId="7" fillId="3" borderId="18" xfId="0" applyNumberFormat="1" applyFont="1" applyFill="1" applyBorder="1" applyAlignment="1">
      <alignment horizontal="center" vertical="center"/>
    </xf>
    <xf numFmtId="14" fontId="7" fillId="3" borderId="1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1" fontId="14" fillId="3" borderId="17" xfId="1" applyFont="1" applyFill="1" applyBorder="1" applyAlignment="1">
      <alignment horizontal="center" vertical="center"/>
    </xf>
    <xf numFmtId="41" fontId="14" fillId="3" borderId="18" xfId="1" applyFont="1" applyFill="1" applyBorder="1" applyAlignment="1">
      <alignment horizontal="center" vertical="center"/>
    </xf>
    <xf numFmtId="41" fontId="14" fillId="3" borderId="19" xfId="1" applyFont="1" applyFill="1" applyBorder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9" fillId="17" borderId="77" xfId="0" applyFont="1" applyFill="1" applyBorder="1" applyAlignment="1">
      <alignment horizontal="center" vertical="center"/>
    </xf>
    <xf numFmtId="0" fontId="9" fillId="17" borderId="78" xfId="0" applyFont="1" applyFill="1" applyBorder="1" applyAlignment="1">
      <alignment horizontal="center" vertical="center"/>
    </xf>
    <xf numFmtId="0" fontId="9" fillId="17" borderId="79" xfId="0" applyFont="1" applyFill="1" applyBorder="1" applyAlignment="1">
      <alignment horizontal="center" vertical="center"/>
    </xf>
    <xf numFmtId="0" fontId="9" fillId="17" borderId="80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/>
    </xf>
    <xf numFmtId="0" fontId="9" fillId="17" borderId="81" xfId="0" applyFont="1" applyFill="1" applyBorder="1" applyAlignment="1">
      <alignment horizontal="center" vertical="center"/>
    </xf>
    <xf numFmtId="0" fontId="9" fillId="17" borderId="82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/>
    </xf>
    <xf numFmtId="0" fontId="9" fillId="17" borderId="83" xfId="0" applyFont="1" applyFill="1" applyBorder="1" applyAlignment="1">
      <alignment horizontal="center" vertical="center"/>
    </xf>
    <xf numFmtId="41" fontId="16" fillId="3" borderId="29" xfId="1" applyNumberFormat="1" applyFont="1" applyFill="1" applyBorder="1" applyAlignment="1">
      <alignment horizontal="center" vertical="center"/>
    </xf>
    <xf numFmtId="41" fontId="16" fillId="3" borderId="30" xfId="1" applyNumberFormat="1" applyFont="1" applyFill="1" applyBorder="1" applyAlignment="1">
      <alignment horizontal="center" vertical="center"/>
    </xf>
    <xf numFmtId="41" fontId="16" fillId="3" borderId="31" xfId="1" applyNumberFormat="1" applyFont="1" applyFill="1" applyBorder="1" applyAlignment="1">
      <alignment horizontal="center" vertical="center"/>
    </xf>
    <xf numFmtId="41" fontId="16" fillId="3" borderId="32" xfId="1" applyNumberFormat="1" applyFont="1" applyFill="1" applyBorder="1" applyAlignment="1">
      <alignment horizontal="center" vertical="center"/>
    </xf>
    <xf numFmtId="41" fontId="16" fillId="3" borderId="20" xfId="1" applyNumberFormat="1" applyFont="1" applyFill="1" applyBorder="1" applyAlignment="1">
      <alignment horizontal="center" vertical="center"/>
    </xf>
    <xf numFmtId="41" fontId="16" fillId="3" borderId="26" xfId="1" applyNumberFormat="1" applyFont="1" applyFill="1" applyBorder="1" applyAlignment="1">
      <alignment horizontal="center" vertical="center"/>
    </xf>
    <xf numFmtId="0" fontId="17" fillId="2" borderId="92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left" vertical="top"/>
    </xf>
    <xf numFmtId="0" fontId="23" fillId="15" borderId="77" xfId="0" applyFont="1" applyFill="1" applyBorder="1" applyAlignment="1">
      <alignment horizontal="center" vertical="center" wrapText="1"/>
    </xf>
    <xf numFmtId="0" fontId="24" fillId="15" borderId="78" xfId="0" applyFont="1" applyFill="1" applyBorder="1" applyAlignment="1">
      <alignment horizontal="center" vertical="center" wrapText="1"/>
    </xf>
    <xf numFmtId="0" fontId="24" fillId="15" borderId="79" xfId="0" applyFont="1" applyFill="1" applyBorder="1" applyAlignment="1">
      <alignment horizontal="center" vertical="center"/>
    </xf>
    <xf numFmtId="0" fontId="24" fillId="15" borderId="80" xfId="0" applyFont="1" applyFill="1" applyBorder="1" applyAlignment="1">
      <alignment horizontal="center" vertical="center" wrapText="1"/>
    </xf>
    <xf numFmtId="0" fontId="24" fillId="15" borderId="0" xfId="0" applyFont="1" applyFill="1" applyBorder="1" applyAlignment="1">
      <alignment horizontal="center" vertical="center" wrapText="1"/>
    </xf>
    <xf numFmtId="0" fontId="24" fillId="15" borderId="81" xfId="0" applyFont="1" applyFill="1" applyBorder="1" applyAlignment="1">
      <alignment horizontal="center" vertical="center"/>
    </xf>
    <xf numFmtId="0" fontId="24" fillId="15" borderId="80" xfId="0" applyFont="1" applyFill="1" applyBorder="1" applyAlignment="1">
      <alignment horizontal="center" vertical="center"/>
    </xf>
    <xf numFmtId="0" fontId="24" fillId="15" borderId="0" xfId="0" applyFont="1" applyFill="1" applyBorder="1" applyAlignment="1">
      <alignment horizontal="center" vertical="center"/>
    </xf>
    <xf numFmtId="0" fontId="24" fillId="15" borderId="82" xfId="0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horizontal="center" vertical="center"/>
    </xf>
    <xf numFmtId="0" fontId="24" fillId="15" borderId="83" xfId="0" applyFont="1" applyFill="1" applyBorder="1" applyAlignment="1">
      <alignment horizontal="center" vertical="center"/>
    </xf>
    <xf numFmtId="0" fontId="25" fillId="14" borderId="77" xfId="0" applyFont="1" applyFill="1" applyBorder="1" applyAlignment="1">
      <alignment horizontal="center" vertical="center" wrapText="1"/>
    </xf>
    <xf numFmtId="0" fontId="26" fillId="14" borderId="78" xfId="0" applyFont="1" applyFill="1" applyBorder="1" applyAlignment="1">
      <alignment horizontal="center" vertical="center" wrapText="1"/>
    </xf>
    <xf numFmtId="0" fontId="26" fillId="14" borderId="79" xfId="0" applyFont="1" applyFill="1" applyBorder="1" applyAlignment="1">
      <alignment horizontal="center" vertical="center" wrapText="1"/>
    </xf>
    <xf numFmtId="0" fontId="26" fillId="14" borderId="80" xfId="0" applyFont="1" applyFill="1" applyBorder="1" applyAlignment="1">
      <alignment horizontal="center" vertical="center" wrapText="1"/>
    </xf>
    <xf numFmtId="0" fontId="26" fillId="14" borderId="0" xfId="0" applyFont="1" applyFill="1" applyBorder="1" applyAlignment="1">
      <alignment horizontal="center" vertical="center" wrapText="1"/>
    </xf>
    <xf numFmtId="0" fontId="26" fillId="14" borderId="81" xfId="0" applyFont="1" applyFill="1" applyBorder="1" applyAlignment="1">
      <alignment horizontal="center" vertical="center" wrapText="1"/>
    </xf>
    <xf numFmtId="0" fontId="26" fillId="14" borderId="82" xfId="0" applyFont="1" applyFill="1" applyBorder="1" applyAlignment="1">
      <alignment horizontal="center" vertical="center" wrapText="1"/>
    </xf>
    <xf numFmtId="0" fontId="26" fillId="14" borderId="10" xfId="0" applyFont="1" applyFill="1" applyBorder="1" applyAlignment="1">
      <alignment horizontal="center" vertical="center" wrapText="1"/>
    </xf>
    <xf numFmtId="0" fontId="26" fillId="14" borderId="83" xfId="0" applyFont="1" applyFill="1" applyBorder="1" applyAlignment="1">
      <alignment horizontal="center" vertical="center" wrapText="1"/>
    </xf>
    <xf numFmtId="0" fontId="18" fillId="10" borderId="21" xfId="0" applyFont="1" applyFill="1" applyBorder="1" applyAlignment="1">
      <alignment horizontal="center" vertical="center" wrapText="1"/>
    </xf>
    <xf numFmtId="0" fontId="19" fillId="10" borderId="22" xfId="0" applyFont="1" applyFill="1" applyBorder="1" applyAlignment="1">
      <alignment horizontal="center" vertical="center" wrapText="1"/>
    </xf>
    <xf numFmtId="0" fontId="19" fillId="10" borderId="23" xfId="0" applyFont="1" applyFill="1" applyBorder="1" applyAlignment="1">
      <alignment horizontal="center" vertical="center"/>
    </xf>
    <xf numFmtId="0" fontId="19" fillId="10" borderId="13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19" fillId="10" borderId="24" xfId="0" applyFont="1" applyFill="1" applyBorder="1" applyAlignment="1">
      <alignment horizontal="center" vertical="center"/>
    </xf>
    <xf numFmtId="0" fontId="19" fillId="10" borderId="25" xfId="0" applyFont="1" applyFill="1" applyBorder="1" applyAlignment="1">
      <alignment horizontal="center" vertical="center"/>
    </xf>
    <xf numFmtId="0" fontId="19" fillId="10" borderId="20" xfId="0" applyFont="1" applyFill="1" applyBorder="1" applyAlignment="1">
      <alignment horizontal="center" vertical="center"/>
    </xf>
    <xf numFmtId="0" fontId="19" fillId="10" borderId="26" xfId="0" applyFont="1" applyFill="1" applyBorder="1" applyAlignment="1">
      <alignment horizontal="center" vertical="center"/>
    </xf>
    <xf numFmtId="0" fontId="19" fillId="10" borderId="21" xfId="0" applyFont="1" applyFill="1" applyBorder="1" applyAlignment="1">
      <alignment horizontal="center" vertical="center" wrapText="1"/>
    </xf>
    <xf numFmtId="0" fontId="19" fillId="10" borderId="21" xfId="0" applyFont="1" applyFill="1" applyBorder="1" applyAlignment="1">
      <alignment horizontal="center" vertical="center"/>
    </xf>
    <xf numFmtId="0" fontId="19" fillId="10" borderId="22" xfId="0" applyFont="1" applyFill="1" applyBorder="1" applyAlignment="1">
      <alignment horizontal="center" vertical="center"/>
    </xf>
    <xf numFmtId="0" fontId="3" fillId="15" borderId="0" xfId="0" applyFont="1" applyFill="1" applyAlignment="1">
      <alignment vertical="center"/>
    </xf>
    <xf numFmtId="14" fontId="16" fillId="3" borderId="29" xfId="0" applyNumberFormat="1" applyFont="1" applyFill="1" applyBorder="1" applyAlignment="1">
      <alignment horizontal="center" vertical="center"/>
    </xf>
    <xf numFmtId="14" fontId="16" fillId="3" borderId="30" xfId="0" applyNumberFormat="1" applyFont="1" applyFill="1" applyBorder="1" applyAlignment="1">
      <alignment horizontal="center" vertical="center"/>
    </xf>
    <xf numFmtId="14" fontId="16" fillId="3" borderId="31" xfId="0" applyNumberFormat="1" applyFont="1" applyFill="1" applyBorder="1" applyAlignment="1">
      <alignment horizontal="center" vertical="center"/>
    </xf>
    <xf numFmtId="14" fontId="16" fillId="3" borderId="32" xfId="0" applyNumberFormat="1" applyFont="1" applyFill="1" applyBorder="1" applyAlignment="1">
      <alignment horizontal="center" vertical="center"/>
    </xf>
    <xf numFmtId="14" fontId="16" fillId="3" borderId="20" xfId="0" applyNumberFormat="1" applyFont="1" applyFill="1" applyBorder="1" applyAlignment="1">
      <alignment horizontal="center" vertical="center"/>
    </xf>
    <xf numFmtId="14" fontId="16" fillId="3" borderId="26" xfId="0" applyNumberFormat="1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vertical="center"/>
    </xf>
    <xf numFmtId="0" fontId="3" fillId="2" borderId="43" xfId="0" applyFont="1" applyFill="1" applyBorder="1" applyAlignment="1">
      <alignment horizontal="left" vertical="center"/>
    </xf>
    <xf numFmtId="0" fontId="9" fillId="11" borderId="77" xfId="0" applyFont="1" applyFill="1" applyBorder="1" applyAlignment="1">
      <alignment horizontal="left" vertical="center"/>
    </xf>
    <xf numFmtId="0" fontId="9" fillId="11" borderId="78" xfId="0" applyFont="1" applyFill="1" applyBorder="1" applyAlignment="1">
      <alignment horizontal="left" vertical="center"/>
    </xf>
    <xf numFmtId="0" fontId="9" fillId="11" borderId="94" xfId="0" applyFont="1" applyFill="1" applyBorder="1" applyAlignment="1">
      <alignment horizontal="left" vertical="center"/>
    </xf>
    <xf numFmtId="0" fontId="9" fillId="11" borderId="93" xfId="0" applyFont="1" applyFill="1" applyBorder="1" applyAlignment="1">
      <alignment horizontal="left" vertical="center"/>
    </xf>
    <xf numFmtId="0" fontId="9" fillId="11" borderId="27" xfId="0" applyFont="1" applyFill="1" applyBorder="1" applyAlignment="1">
      <alignment horizontal="left" vertical="center"/>
    </xf>
    <xf numFmtId="0" fontId="9" fillId="11" borderId="28" xfId="0" applyFont="1" applyFill="1" applyBorder="1" applyAlignment="1">
      <alignment horizontal="left" vertical="center"/>
    </xf>
    <xf numFmtId="14" fontId="9" fillId="17" borderId="65" xfId="0" applyNumberFormat="1" applyFont="1" applyFill="1" applyBorder="1" applyAlignment="1">
      <alignment horizontal="center" vertical="center"/>
    </xf>
    <xf numFmtId="14" fontId="9" fillId="17" borderId="66" xfId="0" applyNumberFormat="1" applyFont="1" applyFill="1" applyBorder="1" applyAlignment="1">
      <alignment horizontal="center" vertical="center"/>
    </xf>
    <xf numFmtId="14" fontId="9" fillId="17" borderId="68" xfId="0" applyNumberFormat="1" applyFont="1" applyFill="1" applyBorder="1" applyAlignment="1">
      <alignment horizontal="center" vertical="center"/>
    </xf>
    <xf numFmtId="14" fontId="9" fillId="17" borderId="69" xfId="0" applyNumberFormat="1" applyFont="1" applyFill="1" applyBorder="1" applyAlignment="1">
      <alignment horizontal="center" vertical="center"/>
    </xf>
    <xf numFmtId="14" fontId="9" fillId="16" borderId="73" xfId="0" applyNumberFormat="1" applyFont="1" applyFill="1" applyBorder="1" applyAlignment="1">
      <alignment horizontal="center" vertical="center"/>
    </xf>
    <xf numFmtId="14" fontId="9" fillId="16" borderId="74" xfId="0" applyNumberFormat="1" applyFont="1" applyFill="1" applyBorder="1" applyAlignment="1">
      <alignment horizontal="center" vertical="center"/>
    </xf>
    <xf numFmtId="14" fontId="9" fillId="16" borderId="75" xfId="0" applyNumberFormat="1" applyFont="1" applyFill="1" applyBorder="1" applyAlignment="1">
      <alignment horizontal="center" vertical="center"/>
    </xf>
    <xf numFmtId="14" fontId="9" fillId="16" borderId="76" xfId="0" applyNumberFormat="1" applyFont="1" applyFill="1" applyBorder="1" applyAlignment="1">
      <alignment horizontal="center" vertical="center"/>
    </xf>
    <xf numFmtId="177" fontId="16" fillId="3" borderId="29" xfId="1" applyNumberFormat="1" applyFont="1" applyFill="1" applyBorder="1" applyAlignment="1">
      <alignment horizontal="center" vertical="center"/>
    </xf>
    <xf numFmtId="177" fontId="16" fillId="3" borderId="30" xfId="1" applyNumberFormat="1" applyFont="1" applyFill="1" applyBorder="1" applyAlignment="1">
      <alignment horizontal="center" vertical="center"/>
    </xf>
    <xf numFmtId="177" fontId="16" fillId="3" borderId="31" xfId="1" applyNumberFormat="1" applyFont="1" applyFill="1" applyBorder="1" applyAlignment="1">
      <alignment horizontal="center" vertical="center"/>
    </xf>
    <xf numFmtId="177" fontId="16" fillId="3" borderId="32" xfId="1" applyNumberFormat="1" applyFont="1" applyFill="1" applyBorder="1" applyAlignment="1">
      <alignment horizontal="center" vertical="center"/>
    </xf>
    <xf numFmtId="177" fontId="16" fillId="3" borderId="20" xfId="1" applyNumberFormat="1" applyFont="1" applyFill="1" applyBorder="1" applyAlignment="1">
      <alignment horizontal="center" vertical="center"/>
    </xf>
    <xf numFmtId="177" fontId="16" fillId="3" borderId="26" xfId="1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15" borderId="0" xfId="0" applyFont="1" applyFill="1" applyAlignment="1">
      <alignment horizontal="center" vertical="center"/>
    </xf>
    <xf numFmtId="41" fontId="16" fillId="3" borderId="29" xfId="1" applyFont="1" applyFill="1" applyBorder="1" applyAlignment="1">
      <alignment horizontal="center" vertical="center"/>
    </xf>
    <xf numFmtId="41" fontId="16" fillId="3" borderId="30" xfId="1" applyFont="1" applyFill="1" applyBorder="1" applyAlignment="1">
      <alignment horizontal="center" vertical="center"/>
    </xf>
    <xf numFmtId="41" fontId="16" fillId="3" borderId="31" xfId="1" applyFont="1" applyFill="1" applyBorder="1" applyAlignment="1">
      <alignment horizontal="center" vertical="center"/>
    </xf>
    <xf numFmtId="41" fontId="16" fillId="3" borderId="32" xfId="1" applyFont="1" applyFill="1" applyBorder="1" applyAlignment="1">
      <alignment horizontal="center" vertical="center"/>
    </xf>
    <xf numFmtId="41" fontId="16" fillId="3" borderId="20" xfId="1" applyFont="1" applyFill="1" applyBorder="1" applyAlignment="1">
      <alignment horizontal="center" vertical="center"/>
    </xf>
    <xf numFmtId="41" fontId="16" fillId="3" borderId="26" xfId="1" applyFont="1" applyFill="1" applyBorder="1" applyAlignment="1">
      <alignment horizontal="center" vertical="center"/>
    </xf>
    <xf numFmtId="0" fontId="3" fillId="15" borderId="0" xfId="0" applyFont="1" applyFill="1" applyAlignment="1">
      <alignment horizontal="left" vertical="center"/>
    </xf>
    <xf numFmtId="41" fontId="3" fillId="0" borderId="29" xfId="1" applyFont="1" applyFill="1" applyBorder="1" applyAlignment="1" applyProtection="1">
      <alignment horizontal="center" vertical="center"/>
      <protection locked="0"/>
    </xf>
    <xf numFmtId="41" fontId="3" fillId="0" borderId="30" xfId="1" applyFont="1" applyFill="1" applyBorder="1" applyAlignment="1" applyProtection="1">
      <alignment horizontal="center" vertical="center"/>
      <protection locked="0"/>
    </xf>
    <xf numFmtId="41" fontId="3" fillId="0" borderId="33" xfId="1" applyFont="1" applyFill="1" applyBorder="1" applyAlignment="1" applyProtection="1">
      <alignment horizontal="center" vertical="center"/>
      <protection locked="0"/>
    </xf>
    <xf numFmtId="41" fontId="3" fillId="0" borderId="34" xfId="1" applyFont="1" applyFill="1" applyBorder="1" applyAlignment="1" applyProtection="1">
      <alignment horizontal="center" vertical="center"/>
      <protection locked="0"/>
    </xf>
    <xf numFmtId="41" fontId="3" fillId="0" borderId="35" xfId="1" applyFont="1" applyFill="1" applyBorder="1" applyAlignment="1" applyProtection="1">
      <alignment horizontal="center" vertical="center"/>
      <protection locked="0"/>
    </xf>
    <xf numFmtId="41" fontId="3" fillId="0" borderId="36" xfId="1" applyFont="1" applyFill="1" applyBorder="1" applyAlignment="1" applyProtection="1">
      <alignment horizontal="center" vertical="center"/>
      <protection locked="0"/>
    </xf>
    <xf numFmtId="0" fontId="3" fillId="14" borderId="0" xfId="0" applyFont="1" applyFill="1" applyBorder="1" applyAlignment="1">
      <alignment horizontal="center" vertical="center"/>
    </xf>
    <xf numFmtId="0" fontId="3" fillId="14" borderId="39" xfId="0" applyFont="1" applyFill="1" applyBorder="1" applyAlignment="1">
      <alignment horizontal="right" vertical="center"/>
    </xf>
    <xf numFmtId="14" fontId="3" fillId="0" borderId="29" xfId="0" applyNumberFormat="1" applyFont="1" applyFill="1" applyBorder="1" applyAlignment="1" applyProtection="1">
      <alignment horizontal="center" vertical="center"/>
      <protection locked="0"/>
    </xf>
    <xf numFmtId="14" fontId="3" fillId="0" borderId="30" xfId="0" applyNumberFormat="1" applyFont="1" applyFill="1" applyBorder="1" applyAlignment="1" applyProtection="1">
      <alignment horizontal="center" vertical="center"/>
      <protection locked="0"/>
    </xf>
    <xf numFmtId="14" fontId="3" fillId="0" borderId="33" xfId="0" applyNumberFormat="1" applyFont="1" applyFill="1" applyBorder="1" applyAlignment="1" applyProtection="1">
      <alignment horizontal="center" vertical="center"/>
      <protection locked="0"/>
    </xf>
    <xf numFmtId="14" fontId="3" fillId="0" borderId="34" xfId="0" applyNumberFormat="1" applyFont="1" applyFill="1" applyBorder="1" applyAlignment="1" applyProtection="1">
      <alignment horizontal="center" vertical="center"/>
      <protection locked="0"/>
    </xf>
    <xf numFmtId="14" fontId="3" fillId="0" borderId="35" xfId="0" applyNumberFormat="1" applyFont="1" applyFill="1" applyBorder="1" applyAlignment="1" applyProtection="1">
      <alignment horizontal="center" vertical="center"/>
      <protection locked="0"/>
    </xf>
    <xf numFmtId="14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1" fillId="14" borderId="85" xfId="0" applyFont="1" applyFill="1" applyBorder="1" applyAlignment="1">
      <alignment horizontal="right" vertical="center"/>
    </xf>
    <xf numFmtId="0" fontId="31" fillId="14" borderId="88" xfId="0" applyFont="1" applyFill="1" applyBorder="1" applyAlignment="1">
      <alignment horizontal="right" vertical="center"/>
    </xf>
    <xf numFmtId="0" fontId="27" fillId="14" borderId="84" xfId="0" applyFont="1" applyFill="1" applyBorder="1" applyAlignment="1">
      <alignment horizontal="left" vertical="center"/>
    </xf>
    <xf numFmtId="0" fontId="27" fillId="14" borderId="85" xfId="0" applyFont="1" applyFill="1" applyBorder="1" applyAlignment="1">
      <alignment horizontal="left" vertical="center"/>
    </xf>
    <xf numFmtId="0" fontId="27" fillId="14" borderId="87" xfId="0" applyFont="1" applyFill="1" applyBorder="1" applyAlignment="1">
      <alignment horizontal="left" vertical="center"/>
    </xf>
    <xf numFmtId="0" fontId="27" fillId="14" borderId="88" xfId="0" applyFont="1" applyFill="1" applyBorder="1" applyAlignment="1">
      <alignment horizontal="left" vertical="center"/>
    </xf>
    <xf numFmtId="0" fontId="31" fillId="14" borderId="85" xfId="0" applyFont="1" applyFill="1" applyBorder="1" applyAlignment="1">
      <alignment horizontal="center" vertical="center"/>
    </xf>
    <xf numFmtId="0" fontId="31" fillId="14" borderId="88" xfId="0" applyFont="1" applyFill="1" applyBorder="1" applyAlignment="1">
      <alignment horizontal="center" vertical="center"/>
    </xf>
    <xf numFmtId="0" fontId="31" fillId="14" borderId="86" xfId="0" applyFont="1" applyFill="1" applyBorder="1" applyAlignment="1">
      <alignment horizontal="left" vertical="center"/>
    </xf>
    <xf numFmtId="0" fontId="31" fillId="14" borderId="89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center"/>
    </xf>
    <xf numFmtId="0" fontId="27" fillId="2" borderId="40" xfId="0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1" fontId="16" fillId="8" borderId="29" xfId="1" applyFont="1" applyFill="1" applyBorder="1" applyAlignment="1">
      <alignment horizontal="center" vertical="center"/>
    </xf>
    <xf numFmtId="41" fontId="16" fillId="8" borderId="30" xfId="1" applyFont="1" applyFill="1" applyBorder="1" applyAlignment="1">
      <alignment horizontal="center" vertical="center"/>
    </xf>
    <xf numFmtId="41" fontId="16" fillId="8" borderId="31" xfId="1" applyFont="1" applyFill="1" applyBorder="1" applyAlignment="1">
      <alignment horizontal="center" vertical="center"/>
    </xf>
    <xf numFmtId="41" fontId="16" fillId="8" borderId="32" xfId="1" applyFont="1" applyFill="1" applyBorder="1" applyAlignment="1">
      <alignment horizontal="center" vertical="center"/>
    </xf>
    <xf numFmtId="41" fontId="16" fillId="8" borderId="20" xfId="1" applyFont="1" applyFill="1" applyBorder="1" applyAlignment="1">
      <alignment horizontal="center" vertical="center"/>
    </xf>
    <xf numFmtId="41" fontId="16" fillId="8" borderId="26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14" fontId="16" fillId="8" borderId="29" xfId="0" applyNumberFormat="1" applyFont="1" applyFill="1" applyBorder="1" applyAlignment="1">
      <alignment horizontal="center" vertical="center"/>
    </xf>
    <xf numFmtId="14" fontId="16" fillId="8" borderId="30" xfId="0" applyNumberFormat="1" applyFont="1" applyFill="1" applyBorder="1" applyAlignment="1">
      <alignment horizontal="center" vertical="center"/>
    </xf>
    <xf numFmtId="14" fontId="16" fillId="8" borderId="31" xfId="0" applyNumberFormat="1" applyFont="1" applyFill="1" applyBorder="1" applyAlignment="1">
      <alignment horizontal="center" vertical="center"/>
    </xf>
    <xf numFmtId="14" fontId="16" fillId="8" borderId="32" xfId="0" applyNumberFormat="1" applyFont="1" applyFill="1" applyBorder="1" applyAlignment="1">
      <alignment horizontal="center" vertical="center"/>
    </xf>
    <xf numFmtId="14" fontId="16" fillId="8" borderId="20" xfId="0" applyNumberFormat="1" applyFont="1" applyFill="1" applyBorder="1" applyAlignment="1">
      <alignment horizontal="center" vertical="center"/>
    </xf>
    <xf numFmtId="14" fontId="16" fillId="8" borderId="26" xfId="0" applyNumberFormat="1" applyFont="1" applyFill="1" applyBorder="1" applyAlignment="1">
      <alignment horizontal="center" vertical="center"/>
    </xf>
    <xf numFmtId="0" fontId="9" fillId="16" borderId="74" xfId="0" applyFont="1" applyFill="1" applyBorder="1" applyAlignment="1">
      <alignment horizontal="left" vertical="center"/>
    </xf>
    <xf numFmtId="0" fontId="9" fillId="16" borderId="76" xfId="0" applyFont="1" applyFill="1" applyBorder="1" applyAlignment="1">
      <alignment horizontal="left" vertical="center"/>
    </xf>
    <xf numFmtId="9" fontId="9" fillId="16" borderId="74" xfId="5" applyFont="1" applyFill="1" applyBorder="1" applyAlignment="1">
      <alignment horizontal="center" vertical="center"/>
    </xf>
    <xf numFmtId="9" fontId="9" fillId="16" borderId="76" xfId="5" applyFont="1" applyFill="1" applyBorder="1" applyAlignment="1">
      <alignment horizontal="center" vertical="center"/>
    </xf>
    <xf numFmtId="0" fontId="9" fillId="16" borderId="74" xfId="0" applyFont="1" applyFill="1" applyBorder="1" applyAlignment="1">
      <alignment horizontal="right" vertical="center"/>
    </xf>
    <xf numFmtId="0" fontId="9" fillId="16" borderId="76" xfId="0" applyFont="1" applyFill="1" applyBorder="1" applyAlignment="1">
      <alignment horizontal="right" vertical="center"/>
    </xf>
    <xf numFmtId="0" fontId="9" fillId="16" borderId="74" xfId="0" applyFont="1" applyFill="1" applyBorder="1" applyAlignment="1">
      <alignment horizontal="center" vertical="center"/>
    </xf>
    <xf numFmtId="0" fontId="9" fillId="16" borderId="76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left" vertical="center"/>
    </xf>
    <xf numFmtId="0" fontId="22" fillId="13" borderId="77" xfId="0" applyFont="1" applyFill="1" applyBorder="1" applyAlignment="1">
      <alignment horizontal="center" vertical="center"/>
    </xf>
    <xf numFmtId="0" fontId="22" fillId="13" borderId="78" xfId="0" applyFont="1" applyFill="1" applyBorder="1" applyAlignment="1">
      <alignment horizontal="center" vertical="center"/>
    </xf>
    <xf numFmtId="0" fontId="22" fillId="13" borderId="79" xfId="0" applyFont="1" applyFill="1" applyBorder="1" applyAlignment="1">
      <alignment horizontal="center" vertical="center"/>
    </xf>
    <xf numFmtId="0" fontId="22" fillId="13" borderId="82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horizontal="center" vertical="center"/>
    </xf>
    <xf numFmtId="0" fontId="22" fillId="13" borderId="83" xfId="0" applyFont="1" applyFill="1" applyBorder="1" applyAlignment="1">
      <alignment horizontal="center" vertical="center"/>
    </xf>
    <xf numFmtId="0" fontId="22" fillId="13" borderId="77" xfId="0" applyFont="1" applyFill="1" applyBorder="1" applyAlignment="1">
      <alignment horizontal="center" vertical="center" wrapText="1"/>
    </xf>
    <xf numFmtId="0" fontId="22" fillId="13" borderId="78" xfId="0" applyFont="1" applyFill="1" applyBorder="1" applyAlignment="1">
      <alignment horizontal="center" vertical="center" wrapText="1"/>
    </xf>
    <xf numFmtId="0" fontId="22" fillId="13" borderId="79" xfId="0" applyFont="1" applyFill="1" applyBorder="1" applyAlignment="1">
      <alignment horizontal="center" vertical="center" wrapText="1"/>
    </xf>
    <xf numFmtId="0" fontId="22" fillId="13" borderId="82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83" xfId="0" applyFont="1" applyFill="1" applyBorder="1" applyAlignment="1">
      <alignment horizontal="center" vertical="center" wrapText="1"/>
    </xf>
    <xf numFmtId="0" fontId="21" fillId="13" borderId="77" xfId="0" applyFont="1" applyFill="1" applyBorder="1" applyAlignment="1">
      <alignment horizontal="center" vertical="center" wrapText="1"/>
    </xf>
    <xf numFmtId="0" fontId="21" fillId="13" borderId="78" xfId="0" applyFont="1" applyFill="1" applyBorder="1" applyAlignment="1">
      <alignment horizontal="center" vertical="center" wrapText="1"/>
    </xf>
    <xf numFmtId="0" fontId="21" fillId="13" borderId="79" xfId="0" applyFont="1" applyFill="1" applyBorder="1" applyAlignment="1">
      <alignment horizontal="center" vertical="center" wrapText="1"/>
    </xf>
    <xf numFmtId="0" fontId="21" fillId="13" borderId="82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1" fillId="13" borderId="83" xfId="0" applyFont="1" applyFill="1" applyBorder="1" applyAlignment="1">
      <alignment horizontal="center" vertical="center" wrapText="1"/>
    </xf>
    <xf numFmtId="0" fontId="29" fillId="9" borderId="56" xfId="0" applyFont="1" applyFill="1" applyBorder="1" applyAlignment="1">
      <alignment horizontal="left" vertical="center"/>
    </xf>
    <xf numFmtId="0" fontId="29" fillId="9" borderId="57" xfId="0" applyFont="1" applyFill="1" applyBorder="1" applyAlignment="1">
      <alignment horizontal="left" vertical="center"/>
    </xf>
    <xf numFmtId="0" fontId="29" fillId="9" borderId="59" xfId="0" applyFont="1" applyFill="1" applyBorder="1" applyAlignment="1">
      <alignment horizontal="left" vertical="center"/>
    </xf>
    <xf numFmtId="0" fontId="29" fillId="9" borderId="60" xfId="0" applyFont="1" applyFill="1" applyBorder="1" applyAlignment="1">
      <alignment horizontal="left" vertical="center"/>
    </xf>
    <xf numFmtId="14" fontId="29" fillId="9" borderId="54" xfId="0" applyNumberFormat="1" applyFont="1" applyFill="1" applyBorder="1" applyAlignment="1">
      <alignment horizontal="center" vertical="center"/>
    </xf>
    <xf numFmtId="14" fontId="29" fillId="9" borderId="55" xfId="0" applyNumberFormat="1" applyFont="1" applyFill="1" applyBorder="1" applyAlignment="1">
      <alignment horizontal="center" vertical="center"/>
    </xf>
    <xf numFmtId="14" fontId="29" fillId="9" borderId="58" xfId="0" applyNumberFormat="1" applyFont="1" applyFill="1" applyBorder="1" applyAlignment="1">
      <alignment horizontal="center" vertical="center"/>
    </xf>
    <xf numFmtId="14" fontId="29" fillId="9" borderId="59" xfId="0" applyNumberFormat="1" applyFont="1" applyFill="1" applyBorder="1" applyAlignment="1">
      <alignment horizontal="center" vertical="center"/>
    </xf>
    <xf numFmtId="0" fontId="28" fillId="12" borderId="49" xfId="0" applyFont="1" applyFill="1" applyBorder="1" applyAlignment="1">
      <alignment horizontal="left" vertical="center"/>
    </xf>
    <xf numFmtId="0" fontId="28" fillId="12" borderId="50" xfId="0" applyFont="1" applyFill="1" applyBorder="1" applyAlignment="1">
      <alignment horizontal="left" vertical="center"/>
    </xf>
    <xf numFmtId="0" fontId="28" fillId="12" borderId="52" xfId="0" applyFont="1" applyFill="1" applyBorder="1" applyAlignment="1">
      <alignment horizontal="left" vertical="center"/>
    </xf>
    <xf numFmtId="0" fontId="28" fillId="12" borderId="53" xfId="0" applyFont="1" applyFill="1" applyBorder="1" applyAlignment="1">
      <alignment horizontal="left" vertical="center"/>
    </xf>
    <xf numFmtId="14" fontId="28" fillId="12" borderId="47" xfId="0" applyNumberFormat="1" applyFont="1" applyFill="1" applyBorder="1" applyAlignment="1">
      <alignment horizontal="center" vertical="center"/>
    </xf>
    <xf numFmtId="14" fontId="28" fillId="12" borderId="48" xfId="0" applyNumberFormat="1" applyFont="1" applyFill="1" applyBorder="1" applyAlignment="1">
      <alignment horizontal="center" vertical="center"/>
    </xf>
    <xf numFmtId="14" fontId="28" fillId="12" borderId="51" xfId="0" applyNumberFormat="1" applyFont="1" applyFill="1" applyBorder="1" applyAlignment="1">
      <alignment horizontal="center" vertical="center"/>
    </xf>
    <xf numFmtId="14" fontId="28" fillId="12" borderId="52" xfId="0" applyNumberFormat="1" applyFont="1" applyFill="1" applyBorder="1" applyAlignment="1">
      <alignment horizontal="center" vertical="center"/>
    </xf>
    <xf numFmtId="0" fontId="9" fillId="17" borderId="66" xfId="0" applyFont="1" applyFill="1" applyBorder="1" applyAlignment="1">
      <alignment horizontal="center" vertical="center"/>
    </xf>
    <xf numFmtId="0" fontId="9" fillId="17" borderId="69" xfId="0" applyFont="1" applyFill="1" applyBorder="1" applyAlignment="1">
      <alignment horizontal="center" vertical="center"/>
    </xf>
    <xf numFmtId="0" fontId="9" fillId="17" borderId="66" xfId="0" applyFont="1" applyFill="1" applyBorder="1" applyAlignment="1">
      <alignment horizontal="left" vertical="center"/>
    </xf>
    <xf numFmtId="0" fontId="9" fillId="17" borderId="67" xfId="0" applyFont="1" applyFill="1" applyBorder="1" applyAlignment="1">
      <alignment horizontal="left" vertical="center"/>
    </xf>
    <xf numFmtId="0" fontId="9" fillId="17" borderId="69" xfId="0" applyFont="1" applyFill="1" applyBorder="1" applyAlignment="1">
      <alignment horizontal="left" vertical="center"/>
    </xf>
    <xf numFmtId="0" fontId="9" fillId="17" borderId="70" xfId="0" applyFont="1" applyFill="1" applyBorder="1" applyAlignment="1">
      <alignment horizontal="left" vertical="center"/>
    </xf>
    <xf numFmtId="9" fontId="9" fillId="17" borderId="66" xfId="5" applyFont="1" applyFill="1" applyBorder="1" applyAlignment="1">
      <alignment horizontal="center" vertical="center"/>
    </xf>
    <xf numFmtId="9" fontId="9" fillId="17" borderId="69" xfId="5" applyFont="1" applyFill="1" applyBorder="1" applyAlignment="1">
      <alignment horizontal="center" vertical="center"/>
    </xf>
    <xf numFmtId="0" fontId="9" fillId="17" borderId="66" xfId="0" applyFont="1" applyFill="1" applyBorder="1" applyAlignment="1">
      <alignment horizontal="right" vertical="center"/>
    </xf>
    <xf numFmtId="0" fontId="9" fillId="17" borderId="69" xfId="0" applyFont="1" applyFill="1" applyBorder="1" applyAlignment="1">
      <alignment horizontal="right" vertical="center"/>
    </xf>
    <xf numFmtId="0" fontId="30" fillId="12" borderId="77" xfId="0" applyFont="1" applyFill="1" applyBorder="1" applyAlignment="1">
      <alignment horizontal="center" vertical="center" wrapText="1"/>
    </xf>
    <xf numFmtId="0" fontId="30" fillId="12" borderId="78" xfId="0" applyFont="1" applyFill="1" applyBorder="1" applyAlignment="1">
      <alignment horizontal="center" vertical="center" wrapText="1"/>
    </xf>
    <xf numFmtId="0" fontId="30" fillId="12" borderId="79" xfId="0" applyFont="1" applyFill="1" applyBorder="1" applyAlignment="1">
      <alignment horizontal="center" vertical="center" wrapText="1"/>
    </xf>
    <xf numFmtId="0" fontId="30" fillId="12" borderId="82" xfId="0" applyFont="1" applyFill="1" applyBorder="1" applyAlignment="1">
      <alignment horizontal="center" vertical="center" wrapText="1"/>
    </xf>
    <xf numFmtId="0" fontId="30" fillId="12" borderId="10" xfId="0" applyFont="1" applyFill="1" applyBorder="1" applyAlignment="1">
      <alignment horizontal="center" vertical="center" wrapText="1"/>
    </xf>
    <xf numFmtId="0" fontId="30" fillId="12" borderId="83" xfId="0" applyFont="1" applyFill="1" applyBorder="1" applyAlignment="1">
      <alignment horizontal="center" vertical="center" wrapText="1"/>
    </xf>
    <xf numFmtId="0" fontId="9" fillId="16" borderId="77" xfId="0" applyFont="1" applyFill="1" applyBorder="1" applyAlignment="1">
      <alignment horizontal="center" vertical="center" wrapText="1"/>
    </xf>
    <xf numFmtId="0" fontId="9" fillId="16" borderId="78" xfId="0" applyFont="1" applyFill="1" applyBorder="1" applyAlignment="1">
      <alignment horizontal="center" vertical="center" wrapText="1"/>
    </xf>
    <xf numFmtId="0" fontId="9" fillId="16" borderId="79" xfId="0" applyFont="1" applyFill="1" applyBorder="1" applyAlignment="1">
      <alignment horizontal="center" vertical="center" wrapText="1"/>
    </xf>
    <xf numFmtId="0" fontId="9" fillId="16" borderId="80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81" xfId="0" applyFont="1" applyFill="1" applyBorder="1" applyAlignment="1">
      <alignment horizontal="center" vertical="center" wrapText="1"/>
    </xf>
    <xf numFmtId="0" fontId="9" fillId="16" borderId="82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8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41" fontId="14" fillId="3" borderId="29" xfId="1" applyNumberFormat="1" applyFont="1" applyFill="1" applyBorder="1" applyAlignment="1">
      <alignment horizontal="center" vertical="center"/>
    </xf>
    <xf numFmtId="41" fontId="14" fillId="3" borderId="30" xfId="1" applyNumberFormat="1" applyFont="1" applyFill="1" applyBorder="1" applyAlignment="1">
      <alignment horizontal="center" vertical="center"/>
    </xf>
    <xf numFmtId="41" fontId="14" fillId="3" borderId="31" xfId="1" applyNumberFormat="1" applyFont="1" applyFill="1" applyBorder="1" applyAlignment="1">
      <alignment horizontal="center" vertical="center"/>
    </xf>
    <xf numFmtId="41" fontId="14" fillId="3" borderId="32" xfId="1" applyNumberFormat="1" applyFont="1" applyFill="1" applyBorder="1" applyAlignment="1">
      <alignment horizontal="center" vertical="center"/>
    </xf>
    <xf numFmtId="41" fontId="14" fillId="3" borderId="20" xfId="1" applyNumberFormat="1" applyFont="1" applyFill="1" applyBorder="1" applyAlignment="1">
      <alignment horizontal="center" vertical="center"/>
    </xf>
    <xf numFmtId="41" fontId="14" fillId="3" borderId="26" xfId="1" applyNumberFormat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/>
    </xf>
    <xf numFmtId="0" fontId="9" fillId="6" borderId="11" xfId="0" applyFont="1" applyFill="1" applyBorder="1" applyAlignment="1">
      <alignment horizontal="left" vertical="center"/>
    </xf>
    <xf numFmtId="41" fontId="15" fillId="3" borderId="29" xfId="1" applyNumberFormat="1" applyFont="1" applyFill="1" applyBorder="1" applyAlignment="1">
      <alignment horizontal="center" vertical="center"/>
    </xf>
    <xf numFmtId="41" fontId="15" fillId="3" borderId="30" xfId="1" applyNumberFormat="1" applyFont="1" applyFill="1" applyBorder="1" applyAlignment="1">
      <alignment horizontal="center" vertical="center"/>
    </xf>
    <xf numFmtId="41" fontId="15" fillId="3" borderId="31" xfId="1" applyNumberFormat="1" applyFont="1" applyFill="1" applyBorder="1" applyAlignment="1">
      <alignment horizontal="center" vertical="center"/>
    </xf>
    <xf numFmtId="41" fontId="15" fillId="3" borderId="32" xfId="1" applyNumberFormat="1" applyFont="1" applyFill="1" applyBorder="1" applyAlignment="1">
      <alignment horizontal="center" vertical="center"/>
    </xf>
    <xf numFmtId="41" fontId="15" fillId="3" borderId="20" xfId="1" applyNumberFormat="1" applyFont="1" applyFill="1" applyBorder="1" applyAlignment="1">
      <alignment horizontal="center" vertical="center"/>
    </xf>
    <xf numFmtId="41" fontId="15" fillId="3" borderId="26" xfId="1" applyNumberFormat="1" applyFont="1" applyFill="1" applyBorder="1" applyAlignment="1">
      <alignment horizontal="center" vertical="center"/>
    </xf>
  </cellXfs>
  <cellStyles count="6">
    <cellStyle name="백분율" xfId="5" builtinId="5"/>
    <cellStyle name="쉼표 [0]" xfId="1" builtinId="6"/>
    <cellStyle name="표준" xfId="0" builtinId="0"/>
    <cellStyle name="표준 2" xfId="3"/>
    <cellStyle name="표준 3" xfId="2"/>
    <cellStyle name="하이퍼링크" xfId="4" builtinId="8"/>
  </cellStyles>
  <dxfs count="0"/>
  <tableStyles count="0" defaultTableStyle="TableStyleMedium2" defaultPivotStyle="PivotStyleLight16"/>
  <colors>
    <mruColors>
      <color rgb="FF2C10FC"/>
      <color rgb="FF003399"/>
      <color rgb="FF0004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BB$8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firstButton="1" fmlaLink="$AU$7" lockText="1"/>
</file>

<file path=xl/ctrlProps/ctrlProp4.xml><?xml version="1.0" encoding="utf-8"?>
<formControlPr xmlns="http://schemas.microsoft.com/office/spreadsheetml/2009/9/main" objectType="Radio" checked="Checked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ironrabbit.co.kr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ironrabbit.co.k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123825</xdr:colOff>
          <xdr:row>6</xdr:row>
          <xdr:rowOff>9525</xdr:rowOff>
        </xdr:from>
        <xdr:to>
          <xdr:col>46</xdr:col>
          <xdr:colOff>133350</xdr:colOff>
          <xdr:row>6</xdr:row>
          <xdr:rowOff>200025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직접 일할 계산 입력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123825</xdr:colOff>
          <xdr:row>7</xdr:row>
          <xdr:rowOff>19050</xdr:rowOff>
        </xdr:from>
        <xdr:to>
          <xdr:col>46</xdr:col>
          <xdr:colOff>133350</xdr:colOff>
          <xdr:row>8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해당월 급여 기준 입력</a:t>
              </a:r>
            </a:p>
          </xdr:txBody>
        </xdr:sp>
        <xdr:clientData/>
      </xdr:twoCellAnchor>
    </mc:Choice>
    <mc:Fallback/>
  </mc:AlternateContent>
  <xdr:twoCellAnchor>
    <xdr:from>
      <xdr:col>44</xdr:col>
      <xdr:colOff>114300</xdr:colOff>
      <xdr:row>3</xdr:row>
      <xdr:rowOff>171450</xdr:rowOff>
    </xdr:from>
    <xdr:to>
      <xdr:col>52</xdr:col>
      <xdr:colOff>152399</xdr:colOff>
      <xdr:row>5</xdr:row>
      <xdr:rowOff>28575</xdr:rowOff>
    </xdr:to>
    <xdr:sp macro="" textlink="">
      <xdr:nvSpPr>
        <xdr:cNvPr id="2" name="직사각형 1">
          <a:hlinkClick xmlns:r="http://schemas.openxmlformats.org/officeDocument/2006/relationships" r:id="rId1"/>
        </xdr:cNvPr>
        <xdr:cNvSpPr/>
      </xdr:nvSpPr>
      <xdr:spPr>
        <a:xfrm>
          <a:off x="9963150" y="390525"/>
          <a:ext cx="1523999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ko-KR" altLang="en-US" sz="1050" b="0" u="sng">
              <a:solidFill>
                <a:srgbClr val="2C10FC"/>
              </a:solidFill>
            </a:rPr>
            <a:t>강철토깽이 찾아하기</a:t>
          </a:r>
        </a:p>
      </xdr:txBody>
    </xdr:sp>
    <xdr:clientData/>
  </xdr:twoCellAnchor>
  <xdr:twoCellAnchor editAs="oneCell">
    <xdr:from>
      <xdr:col>49</xdr:col>
      <xdr:colOff>9567</xdr:colOff>
      <xdr:row>3</xdr:row>
      <xdr:rowOff>38</xdr:rowOff>
    </xdr:from>
    <xdr:to>
      <xdr:col>50</xdr:col>
      <xdr:colOff>13</xdr:colOff>
      <xdr:row>4</xdr:row>
      <xdr:rowOff>19059</xdr:rowOff>
    </xdr:to>
    <xdr:pic>
      <xdr:nvPicPr>
        <xdr:cNvPr id="3" name="그림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42" y="219113"/>
          <a:ext cx="228571" cy="228571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9525</xdr:rowOff>
        </xdr:from>
        <xdr:to>
          <xdr:col>20</xdr:col>
          <xdr:colOff>219075</xdr:colOff>
          <xdr:row>10</xdr:row>
          <xdr:rowOff>104775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9</xdr:row>
          <xdr:rowOff>9525</xdr:rowOff>
        </xdr:from>
        <xdr:to>
          <xdr:col>33</xdr:col>
          <xdr:colOff>19050</xdr:colOff>
          <xdr:row>10</xdr:row>
          <xdr:rowOff>104775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19</xdr:col>
      <xdr:colOff>220632</xdr:colOff>
      <xdr:row>52</xdr:row>
      <xdr:rowOff>56449</xdr:rowOff>
    </xdr:from>
    <xdr:to>
      <xdr:col>21</xdr:col>
      <xdr:colOff>172150</xdr:colOff>
      <xdr:row>56</xdr:row>
      <xdr:rowOff>1</xdr:rowOff>
    </xdr:to>
    <xdr:sp macro="" textlink="">
      <xdr:nvSpPr>
        <xdr:cNvPr id="3" name="굽은 화살표 2"/>
        <xdr:cNvSpPr/>
      </xdr:nvSpPr>
      <xdr:spPr>
        <a:xfrm rot="5400000">
          <a:off x="4758515" y="5529341"/>
          <a:ext cx="400752" cy="427768"/>
        </a:xfrm>
        <a:prstGeom prst="bentArrow">
          <a:avLst>
            <a:gd name="adj1" fmla="val 25000"/>
            <a:gd name="adj2" fmla="val 32874"/>
            <a:gd name="adj3" fmla="val 42499"/>
            <a:gd name="adj4" fmla="val 26251"/>
          </a:avLst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201582</xdr:colOff>
      <xdr:row>52</xdr:row>
      <xdr:rowOff>56450</xdr:rowOff>
    </xdr:from>
    <xdr:to>
      <xdr:col>13</xdr:col>
      <xdr:colOff>153100</xdr:colOff>
      <xdr:row>56</xdr:row>
      <xdr:rowOff>2</xdr:rowOff>
    </xdr:to>
    <xdr:sp macro="" textlink="">
      <xdr:nvSpPr>
        <xdr:cNvPr id="7" name="굽은 화살표 6"/>
        <xdr:cNvSpPr/>
      </xdr:nvSpPr>
      <xdr:spPr>
        <a:xfrm rot="16200000" flipH="1">
          <a:off x="2834465" y="5529342"/>
          <a:ext cx="400752" cy="427768"/>
        </a:xfrm>
        <a:prstGeom prst="bentArrow">
          <a:avLst>
            <a:gd name="adj1" fmla="val 25000"/>
            <a:gd name="adj2" fmla="val 32874"/>
            <a:gd name="adj3" fmla="val 42499"/>
            <a:gd name="adj4" fmla="val 26251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114300</xdr:colOff>
      <xdr:row>75</xdr:row>
      <xdr:rowOff>38100</xdr:rowOff>
    </xdr:from>
    <xdr:to>
      <xdr:col>15</xdr:col>
      <xdr:colOff>65818</xdr:colOff>
      <xdr:row>78</xdr:row>
      <xdr:rowOff>95952</xdr:rowOff>
    </xdr:to>
    <xdr:sp macro="" textlink="">
      <xdr:nvSpPr>
        <xdr:cNvPr id="8" name="굽은 화살표 7"/>
        <xdr:cNvSpPr/>
      </xdr:nvSpPr>
      <xdr:spPr>
        <a:xfrm rot="5400000">
          <a:off x="3223433" y="8139892"/>
          <a:ext cx="400752" cy="427768"/>
        </a:xfrm>
        <a:prstGeom prst="bentArrow">
          <a:avLst>
            <a:gd name="adj1" fmla="val 25000"/>
            <a:gd name="adj2" fmla="val 32874"/>
            <a:gd name="adj3" fmla="val 42499"/>
            <a:gd name="adj4" fmla="val 26251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161925</xdr:colOff>
      <xdr:row>75</xdr:row>
      <xdr:rowOff>38100</xdr:rowOff>
    </xdr:from>
    <xdr:to>
      <xdr:col>17</xdr:col>
      <xdr:colOff>113443</xdr:colOff>
      <xdr:row>78</xdr:row>
      <xdr:rowOff>95952</xdr:rowOff>
    </xdr:to>
    <xdr:sp macro="" textlink="">
      <xdr:nvSpPr>
        <xdr:cNvPr id="9" name="굽은 화살표 8"/>
        <xdr:cNvSpPr/>
      </xdr:nvSpPr>
      <xdr:spPr>
        <a:xfrm rot="16200000" flipH="1">
          <a:off x="3747308" y="8139892"/>
          <a:ext cx="400752" cy="427768"/>
        </a:xfrm>
        <a:prstGeom prst="bentArrow">
          <a:avLst>
            <a:gd name="adj1" fmla="val 25000"/>
            <a:gd name="adj2" fmla="val 32874"/>
            <a:gd name="adj3" fmla="val 42499"/>
            <a:gd name="adj4" fmla="val 26251"/>
          </a:avLst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95250</xdr:colOff>
      <xdr:row>2</xdr:row>
      <xdr:rowOff>19050</xdr:rowOff>
    </xdr:from>
    <xdr:to>
      <xdr:col>43</xdr:col>
      <xdr:colOff>9525</xdr:colOff>
      <xdr:row>4</xdr:row>
      <xdr:rowOff>57150</xdr:rowOff>
    </xdr:to>
    <xdr:sp macro="" textlink="">
      <xdr:nvSpPr>
        <xdr:cNvPr id="10" name="직사각형 9">
          <a:hlinkClick xmlns:r="http://schemas.openxmlformats.org/officeDocument/2006/relationships" r:id="rId1"/>
        </xdr:cNvPr>
        <xdr:cNvSpPr/>
      </xdr:nvSpPr>
      <xdr:spPr>
        <a:xfrm>
          <a:off x="8010525" y="209550"/>
          <a:ext cx="160972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ko-KR" altLang="en-US" sz="1050" b="0" u="sng">
              <a:solidFill>
                <a:srgbClr val="2C10FC"/>
              </a:solidFill>
            </a:rPr>
            <a:t>강철토깽이 찾아하기</a:t>
          </a:r>
        </a:p>
      </xdr:txBody>
    </xdr:sp>
    <xdr:clientData/>
  </xdr:twoCellAnchor>
  <xdr:twoCellAnchor editAs="oneCell">
    <xdr:from>
      <xdr:col>41</xdr:col>
      <xdr:colOff>38142</xdr:colOff>
      <xdr:row>3</xdr:row>
      <xdr:rowOff>9563</xdr:rowOff>
    </xdr:from>
    <xdr:to>
      <xdr:col>43</xdr:col>
      <xdr:colOff>13</xdr:colOff>
      <xdr:row>4</xdr:row>
      <xdr:rowOff>28584</xdr:rowOff>
    </xdr:to>
    <xdr:pic>
      <xdr:nvPicPr>
        <xdr:cNvPr id="11" name="그림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2167" y="228638"/>
          <a:ext cx="228571" cy="228571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45"/>
  <sheetViews>
    <sheetView showGridLines="0" workbookViewId="0">
      <selection activeCell="Y26" sqref="Y26:AC26"/>
    </sheetView>
  </sheetViews>
  <sheetFormatPr defaultColWidth="0" defaultRowHeight="16.5" zeroHeight="1" x14ac:dyDescent="0.2"/>
  <cols>
    <col min="1" max="1" width="3.5703125" style="1" customWidth="1"/>
    <col min="2" max="3" width="0.42578125" style="1" customWidth="1"/>
    <col min="4" max="9" width="3.5703125" style="1" customWidth="1"/>
    <col min="10" max="10" width="3.5703125" style="6" customWidth="1"/>
    <col min="11" max="14" width="3.5703125" style="1" customWidth="1"/>
    <col min="15" max="15" width="3.5703125" style="2" customWidth="1"/>
    <col min="16" max="17" width="3.5703125" style="1" customWidth="1"/>
    <col min="18" max="32" width="3.5703125" style="7" customWidth="1"/>
    <col min="33" max="33" width="3.5703125" style="8" customWidth="1"/>
    <col min="34" max="34" width="0.42578125" style="8" customWidth="1"/>
    <col min="35" max="35" width="3.5703125" style="7" customWidth="1"/>
    <col min="36" max="40" width="3.5703125" style="1" customWidth="1"/>
    <col min="41" max="42" width="3.5703125" style="7" customWidth="1"/>
    <col min="43" max="50" width="3.5703125" style="1" customWidth="1"/>
    <col min="51" max="52" width="0.42578125" style="1" customWidth="1"/>
    <col min="53" max="53" width="3.5703125" style="1" customWidth="1"/>
    <col min="54" max="54" width="5.5703125" style="1" hidden="1" customWidth="1"/>
    <col min="55" max="61" width="13" style="1" hidden="1" customWidth="1"/>
    <col min="62" max="63" width="9.140625" style="1" hidden="1" customWidth="1"/>
    <col min="64" max="64" width="12.85546875" style="1" hidden="1" customWidth="1"/>
    <col min="65" max="65" width="13.85546875" style="1" hidden="1" customWidth="1"/>
    <col min="66" max="66" width="9.140625" style="1" hidden="1" customWidth="1"/>
    <col min="67" max="67" width="9.28515625" style="1" hidden="1" customWidth="1"/>
    <col min="68" max="16384" width="9.140625" style="1" hidden="1"/>
  </cols>
  <sheetData>
    <row r="1" spans="2:54" s="4" customFormat="1" ht="7.5" customHeight="1" x14ac:dyDescent="0.2"/>
    <row r="2" spans="2:54" s="4" customFormat="1" ht="7.5" customHeight="1" thickBot="1" x14ac:dyDescent="0.25"/>
    <row r="3" spans="2:54" ht="2.25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2"/>
    </row>
    <row r="4" spans="2:54" x14ac:dyDescent="0.2">
      <c r="B4" s="9"/>
      <c r="C4" s="60"/>
      <c r="D4" s="156" t="s">
        <v>27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63"/>
    </row>
    <row r="5" spans="2:54" x14ac:dyDescent="0.2">
      <c r="B5" s="9"/>
      <c r="C5" s="60"/>
      <c r="D5" s="57"/>
      <c r="E5" s="57"/>
      <c r="F5" s="57"/>
      <c r="G5" s="57"/>
      <c r="H5" s="57"/>
      <c r="I5" s="57"/>
      <c r="J5" s="58"/>
      <c r="K5" s="57"/>
      <c r="L5" s="57"/>
      <c r="M5" s="57"/>
      <c r="N5" s="57"/>
      <c r="O5" s="57"/>
      <c r="P5" s="57"/>
      <c r="Q5" s="57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7"/>
      <c r="AK5" s="57"/>
      <c r="AL5" s="80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57"/>
      <c r="AZ5" s="63"/>
    </row>
    <row r="6" spans="2:54" ht="7.5" customHeight="1" x14ac:dyDescent="0.2">
      <c r="B6" s="9"/>
      <c r="C6" s="60"/>
      <c r="D6" s="9"/>
      <c r="E6" s="9"/>
      <c r="F6" s="9"/>
      <c r="G6" s="9"/>
      <c r="H6" s="9"/>
      <c r="I6" s="9"/>
      <c r="J6" s="10"/>
      <c r="K6" s="9"/>
      <c r="L6" s="9"/>
      <c r="M6" s="9"/>
      <c r="N6" s="9"/>
      <c r="O6" s="9"/>
      <c r="P6" s="9"/>
      <c r="Q6" s="9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3"/>
      <c r="AJ6" s="9"/>
      <c r="AK6" s="9"/>
      <c r="AL6" s="9"/>
      <c r="AM6" s="9"/>
      <c r="AN6" s="9"/>
      <c r="AO6" s="11"/>
      <c r="AP6" s="11"/>
      <c r="AQ6" s="9"/>
      <c r="AR6" s="9"/>
      <c r="AS6" s="9"/>
      <c r="AT6" s="9"/>
      <c r="AU6" s="9"/>
      <c r="AV6" s="9"/>
      <c r="AW6" s="9"/>
      <c r="AX6" s="9"/>
      <c r="AY6" s="57"/>
      <c r="AZ6" s="63"/>
    </row>
    <row r="7" spans="2:54" ht="17.25" thickBot="1" x14ac:dyDescent="0.25">
      <c r="B7" s="9"/>
      <c r="C7" s="60"/>
      <c r="D7" s="9"/>
      <c r="E7" s="9"/>
      <c r="F7" s="9"/>
      <c r="G7" s="9"/>
      <c r="H7" s="9"/>
      <c r="I7" s="9"/>
      <c r="J7" s="10"/>
      <c r="K7" s="9"/>
      <c r="L7" s="9"/>
      <c r="M7" s="9"/>
      <c r="N7" s="9"/>
      <c r="O7" s="9"/>
      <c r="P7" s="9"/>
      <c r="Q7" s="9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3"/>
      <c r="AH7" s="44"/>
      <c r="AI7" s="13"/>
      <c r="AJ7" s="157" t="s">
        <v>11</v>
      </c>
      <c r="AK7" s="157"/>
      <c r="AL7" s="157"/>
      <c r="AM7" s="157"/>
      <c r="AN7" s="158"/>
      <c r="AO7" s="42"/>
      <c r="AP7" s="42"/>
      <c r="AQ7" s="43"/>
      <c r="AR7" s="43"/>
      <c r="AS7" s="43"/>
      <c r="AT7" s="43"/>
      <c r="AU7" s="43"/>
      <c r="AV7" s="43"/>
      <c r="AW7" s="9"/>
      <c r="AX7" s="9"/>
      <c r="AY7" s="57"/>
      <c r="AZ7" s="63"/>
    </row>
    <row r="8" spans="2:54" x14ac:dyDescent="0.2">
      <c r="B8" s="9"/>
      <c r="C8" s="60"/>
      <c r="D8" s="9"/>
      <c r="E8" s="9"/>
      <c r="F8" s="145" t="s">
        <v>0</v>
      </c>
      <c r="G8" s="145"/>
      <c r="H8" s="145"/>
      <c r="I8" s="146"/>
      <c r="J8" s="147"/>
      <c r="K8" s="147"/>
      <c r="L8" s="148"/>
      <c r="M8" s="16"/>
      <c r="N8" s="145" t="s">
        <v>1</v>
      </c>
      <c r="O8" s="145"/>
      <c r="P8" s="145"/>
      <c r="Q8" s="146"/>
      <c r="R8" s="147"/>
      <c r="S8" s="147"/>
      <c r="T8" s="148"/>
      <c r="U8" s="9"/>
      <c r="V8" s="145" t="s">
        <v>2</v>
      </c>
      <c r="W8" s="145"/>
      <c r="X8" s="145"/>
      <c r="Y8" s="145"/>
      <c r="Z8" s="138" t="str">
        <f>IFERROR(IF(I8="","",IF(Q8-I8&gt;0,Q8-I8,"")),"")</f>
        <v/>
      </c>
      <c r="AA8" s="139"/>
      <c r="AB8" s="140"/>
      <c r="AC8" s="11" t="s">
        <v>14</v>
      </c>
      <c r="AD8" s="9"/>
      <c r="AE8" s="11"/>
      <c r="AF8" s="11"/>
      <c r="AG8" s="13"/>
      <c r="AH8" s="44"/>
      <c r="AI8" s="13"/>
      <c r="AJ8" s="157"/>
      <c r="AK8" s="157"/>
      <c r="AL8" s="157"/>
      <c r="AM8" s="157"/>
      <c r="AN8" s="158"/>
      <c r="AO8" s="42"/>
      <c r="AP8" s="42"/>
      <c r="AQ8" s="43"/>
      <c r="AR8" s="43"/>
      <c r="AS8" s="43"/>
      <c r="AT8" s="43"/>
      <c r="AU8" s="43"/>
      <c r="AV8" s="43"/>
      <c r="AW8" s="9"/>
      <c r="AX8" s="9"/>
      <c r="AY8" s="57"/>
      <c r="AZ8" s="63"/>
      <c r="BB8" s="36">
        <v>1</v>
      </c>
    </row>
    <row r="9" spans="2:54" ht="7.5" customHeight="1" x14ac:dyDescent="0.2">
      <c r="B9" s="9"/>
      <c r="C9" s="60"/>
      <c r="D9" s="9"/>
      <c r="E9" s="17"/>
      <c r="F9" s="17"/>
      <c r="G9" s="17"/>
      <c r="H9" s="17"/>
      <c r="I9" s="17"/>
      <c r="J9" s="18"/>
      <c r="K9" s="17"/>
      <c r="L9" s="17"/>
      <c r="M9" s="17"/>
      <c r="N9" s="17"/>
      <c r="O9" s="17"/>
      <c r="P9" s="17"/>
      <c r="Q9" s="17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3"/>
      <c r="AH9" s="44"/>
      <c r="AI9" s="13"/>
      <c r="AJ9" s="17"/>
      <c r="AK9" s="17"/>
      <c r="AL9" s="17"/>
      <c r="AM9" s="17"/>
      <c r="AN9" s="17"/>
      <c r="AO9" s="19"/>
      <c r="AP9" s="19"/>
      <c r="AQ9" s="17"/>
      <c r="AR9" s="17"/>
      <c r="AS9" s="17"/>
      <c r="AT9" s="17"/>
      <c r="AU9" s="17"/>
      <c r="AV9" s="17"/>
      <c r="AW9" s="17"/>
      <c r="AX9" s="14"/>
      <c r="AY9" s="57"/>
      <c r="AZ9" s="63"/>
    </row>
    <row r="10" spans="2:54" ht="7.5" customHeight="1" x14ac:dyDescent="0.2">
      <c r="B10" s="9"/>
      <c r="C10" s="60"/>
      <c r="D10" s="9"/>
      <c r="E10" s="20"/>
      <c r="F10" s="20"/>
      <c r="G10" s="20"/>
      <c r="H10" s="20"/>
      <c r="I10" s="20"/>
      <c r="J10" s="21"/>
      <c r="K10" s="20"/>
      <c r="L10" s="20"/>
      <c r="M10" s="20"/>
      <c r="N10" s="20"/>
      <c r="O10" s="20"/>
      <c r="P10" s="20"/>
      <c r="Q10" s="20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13"/>
      <c r="AH10" s="44"/>
      <c r="AI10" s="13"/>
      <c r="AJ10" s="20"/>
      <c r="AK10" s="20"/>
      <c r="AL10" s="20"/>
      <c r="AM10" s="20"/>
      <c r="AN10" s="20"/>
      <c r="AO10" s="22"/>
      <c r="AP10" s="22"/>
      <c r="AQ10" s="20"/>
      <c r="AR10" s="20"/>
      <c r="AS10" s="20"/>
      <c r="AT10" s="20"/>
      <c r="AU10" s="20"/>
      <c r="AV10" s="20"/>
      <c r="AW10" s="20"/>
      <c r="AX10" s="14"/>
      <c r="AY10" s="57"/>
      <c r="AZ10" s="63"/>
    </row>
    <row r="11" spans="2:54" ht="17.25" thickBot="1" x14ac:dyDescent="0.25">
      <c r="B11" s="9"/>
      <c r="C11" s="60"/>
      <c r="D11" s="9"/>
      <c r="E11" s="9"/>
      <c r="F11" s="144" t="s">
        <v>20</v>
      </c>
      <c r="G11" s="144"/>
      <c r="H11" s="144"/>
      <c r="I11" s="144"/>
      <c r="J11" s="144"/>
      <c r="K11" s="144"/>
      <c r="L11" s="144"/>
      <c r="M11" s="144"/>
      <c r="N11" s="144"/>
      <c r="O11" s="9"/>
      <c r="P11" s="144" t="s">
        <v>21</v>
      </c>
      <c r="Q11" s="144"/>
      <c r="R11" s="144"/>
      <c r="S11" s="11"/>
      <c r="T11" s="144" t="s">
        <v>22</v>
      </c>
      <c r="U11" s="144"/>
      <c r="V11" s="144"/>
      <c r="W11" s="144"/>
      <c r="X11" s="144"/>
      <c r="Y11" s="144"/>
      <c r="Z11" s="9"/>
      <c r="AA11" s="144" t="s">
        <v>23</v>
      </c>
      <c r="AB11" s="144"/>
      <c r="AC11" s="144"/>
      <c r="AD11" s="144"/>
      <c r="AE11" s="144"/>
      <c r="AF11" s="144"/>
      <c r="AG11" s="14"/>
      <c r="AH11" s="45"/>
      <c r="AI11" s="14"/>
      <c r="AJ11" s="144" t="s">
        <v>3</v>
      </c>
      <c r="AK11" s="144"/>
      <c r="AL11" s="144"/>
      <c r="AM11" s="144"/>
      <c r="AN11" s="144"/>
      <c r="AO11" s="144"/>
      <c r="AP11" s="11"/>
      <c r="AQ11" s="144" t="s">
        <v>4</v>
      </c>
      <c r="AR11" s="144"/>
      <c r="AS11" s="144"/>
      <c r="AT11" s="144"/>
      <c r="AU11" s="144"/>
      <c r="AV11" s="144"/>
      <c r="AW11" s="9"/>
      <c r="AX11" s="9"/>
      <c r="AY11" s="57"/>
      <c r="AZ11" s="63"/>
    </row>
    <row r="12" spans="2:54" ht="7.5" customHeight="1" thickTop="1" thickBot="1" x14ac:dyDescent="0.25">
      <c r="B12" s="9"/>
      <c r="C12" s="60"/>
      <c r="D12" s="9"/>
      <c r="E12" s="9"/>
      <c r="F12" s="38"/>
      <c r="G12" s="38"/>
      <c r="H12" s="37"/>
      <c r="I12" s="37"/>
      <c r="J12" s="37"/>
      <c r="K12" s="37"/>
      <c r="L12" s="37"/>
      <c r="M12" s="38"/>
      <c r="N12" s="38"/>
      <c r="O12" s="23"/>
      <c r="P12" s="23"/>
      <c r="Q12" s="23"/>
      <c r="R12" s="25"/>
      <c r="S12" s="25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39"/>
      <c r="AH12" s="46"/>
      <c r="AI12" s="39"/>
      <c r="AJ12" s="23"/>
      <c r="AK12" s="23"/>
      <c r="AL12" s="23"/>
      <c r="AM12" s="23"/>
      <c r="AN12" s="23"/>
      <c r="AO12" s="25"/>
      <c r="AP12" s="25"/>
      <c r="AQ12" s="23"/>
      <c r="AR12" s="23"/>
      <c r="AS12" s="23"/>
      <c r="AT12" s="23"/>
      <c r="AU12" s="23"/>
      <c r="AV12" s="23"/>
      <c r="AW12" s="23"/>
      <c r="AX12" s="23"/>
      <c r="AY12" s="57"/>
      <c r="AZ12" s="63"/>
    </row>
    <row r="13" spans="2:54" x14ac:dyDescent="0.2">
      <c r="B13" s="9"/>
      <c r="C13" s="60"/>
      <c r="D13" s="9"/>
      <c r="E13" s="9"/>
      <c r="F13" s="149" t="str">
        <f>IFERROR(IF(Z8="","",EDATE(Q8,-3)),"")</f>
        <v/>
      </c>
      <c r="G13" s="150"/>
      <c r="H13" s="150"/>
      <c r="I13" s="151"/>
      <c r="J13" s="10" t="s">
        <v>6</v>
      </c>
      <c r="K13" s="149" t="str">
        <f>IFERROR(EOMONTH(F13,0),"")</f>
        <v/>
      </c>
      <c r="L13" s="150"/>
      <c r="M13" s="150"/>
      <c r="N13" s="151"/>
      <c r="O13" s="34"/>
      <c r="P13" s="138" t="str">
        <f>IFERROR(DATEDIF(F13,K13,"D")+1,"")</f>
        <v/>
      </c>
      <c r="Q13" s="140"/>
      <c r="R13" s="30" t="s">
        <v>14</v>
      </c>
      <c r="S13" s="30"/>
      <c r="T13" s="138" t="str">
        <f>IFERROR(IF($Z$8="","",IF($BB$8=1,AJ13,IF($BB$8=2,AJ13*(P13/DAY(K13)),""))),"")</f>
        <v/>
      </c>
      <c r="U13" s="139"/>
      <c r="V13" s="139"/>
      <c r="W13" s="139"/>
      <c r="X13" s="140"/>
      <c r="Y13" s="30" t="s">
        <v>16</v>
      </c>
      <c r="Z13" s="30"/>
      <c r="AA13" s="138" t="str">
        <f>IFERROR(IF($Z$8="","",IF($BB$8=1,AQ13,IF($BB$8=2,AQ13*(P13/DAY(K13)),""))),"")</f>
        <v/>
      </c>
      <c r="AB13" s="139"/>
      <c r="AC13" s="139"/>
      <c r="AD13" s="139"/>
      <c r="AE13" s="140"/>
      <c r="AF13" s="30" t="s">
        <v>16</v>
      </c>
      <c r="AG13" s="40"/>
      <c r="AH13" s="47"/>
      <c r="AI13" s="40"/>
      <c r="AJ13" s="141"/>
      <c r="AK13" s="142"/>
      <c r="AL13" s="142"/>
      <c r="AM13" s="142"/>
      <c r="AN13" s="143"/>
      <c r="AO13" s="30" t="s">
        <v>16</v>
      </c>
      <c r="AP13" s="30"/>
      <c r="AQ13" s="141"/>
      <c r="AR13" s="142"/>
      <c r="AS13" s="142"/>
      <c r="AT13" s="142"/>
      <c r="AU13" s="143"/>
      <c r="AV13" s="33" t="s">
        <v>16</v>
      </c>
      <c r="AW13" s="29"/>
      <c r="AX13" s="29"/>
      <c r="AY13" s="57"/>
      <c r="AZ13" s="63"/>
    </row>
    <row r="14" spans="2:54" ht="7.5" customHeight="1" thickBot="1" x14ac:dyDescent="0.25">
      <c r="B14" s="9"/>
      <c r="C14" s="60"/>
      <c r="D14" s="9"/>
      <c r="E14" s="9"/>
      <c r="F14" s="15"/>
      <c r="G14" s="15"/>
      <c r="H14" s="15"/>
      <c r="I14" s="15"/>
      <c r="J14" s="24"/>
      <c r="K14" s="15"/>
      <c r="L14" s="15"/>
      <c r="M14" s="15"/>
      <c r="N14" s="15"/>
      <c r="O14" s="15"/>
      <c r="P14" s="15"/>
      <c r="Q14" s="15"/>
      <c r="R14" s="30"/>
      <c r="S14" s="30"/>
      <c r="T14" s="29"/>
      <c r="U14" s="29"/>
      <c r="V14" s="29"/>
      <c r="W14" s="29"/>
      <c r="X14" s="29"/>
      <c r="Y14" s="30"/>
      <c r="Z14" s="30"/>
      <c r="AA14" s="29"/>
      <c r="AB14" s="29"/>
      <c r="AC14" s="29"/>
      <c r="AD14" s="29"/>
      <c r="AE14" s="29"/>
      <c r="AF14" s="30"/>
      <c r="AG14" s="40"/>
      <c r="AH14" s="47"/>
      <c r="AI14" s="40"/>
      <c r="AJ14" s="29"/>
      <c r="AK14" s="29"/>
      <c r="AL14" s="29"/>
      <c r="AM14" s="29"/>
      <c r="AN14" s="29"/>
      <c r="AO14" s="30"/>
      <c r="AP14" s="30"/>
      <c r="AQ14" s="29"/>
      <c r="AR14" s="29"/>
      <c r="AS14" s="29"/>
      <c r="AT14" s="29"/>
      <c r="AU14" s="29"/>
      <c r="AV14" s="29"/>
      <c r="AW14" s="29"/>
      <c r="AX14" s="29"/>
      <c r="AY14" s="57"/>
      <c r="AZ14" s="63"/>
    </row>
    <row r="15" spans="2:54" x14ac:dyDescent="0.2">
      <c r="B15" s="9"/>
      <c r="C15" s="60"/>
      <c r="D15" s="9"/>
      <c r="E15" s="9"/>
      <c r="F15" s="149" t="str">
        <f>IFERROR(K13+1,"")</f>
        <v/>
      </c>
      <c r="G15" s="150"/>
      <c r="H15" s="150"/>
      <c r="I15" s="151"/>
      <c r="J15" s="10" t="s">
        <v>17</v>
      </c>
      <c r="K15" s="149" t="str">
        <f>IFERROR(EOMONTH(F15,0),"")</f>
        <v/>
      </c>
      <c r="L15" s="150"/>
      <c r="M15" s="150"/>
      <c r="N15" s="151"/>
      <c r="O15" s="34"/>
      <c r="P15" s="138" t="str">
        <f>IFERROR(DATEDIF(F15,K15,"D")+1,"")</f>
        <v/>
      </c>
      <c r="Q15" s="140"/>
      <c r="R15" s="30" t="s">
        <v>15</v>
      </c>
      <c r="S15" s="30"/>
      <c r="T15" s="138" t="str">
        <f>IFERROR(IF($Z$8="","",IF($BB$8=1,AJ15,IF($BB$8=2,AJ15*(P15/DAY(K15)),""))),"")</f>
        <v/>
      </c>
      <c r="U15" s="139"/>
      <c r="V15" s="139"/>
      <c r="W15" s="139"/>
      <c r="X15" s="140"/>
      <c r="Y15" s="30" t="s">
        <v>18</v>
      </c>
      <c r="Z15" s="30"/>
      <c r="AA15" s="138" t="str">
        <f>IFERROR(IF($Z$8="","",IF($BB$8=1,AQ15,IF($BB$8=2,AQ15*(P15/DAY(K15)),""))),"")</f>
        <v/>
      </c>
      <c r="AB15" s="139"/>
      <c r="AC15" s="139"/>
      <c r="AD15" s="139"/>
      <c r="AE15" s="140"/>
      <c r="AF15" s="30" t="s">
        <v>18</v>
      </c>
      <c r="AG15" s="40"/>
      <c r="AH15" s="47"/>
      <c r="AI15" s="40"/>
      <c r="AJ15" s="141"/>
      <c r="AK15" s="142"/>
      <c r="AL15" s="142"/>
      <c r="AM15" s="142"/>
      <c r="AN15" s="143"/>
      <c r="AO15" s="30" t="s">
        <v>16</v>
      </c>
      <c r="AP15" s="30"/>
      <c r="AQ15" s="141"/>
      <c r="AR15" s="142"/>
      <c r="AS15" s="142"/>
      <c r="AT15" s="142"/>
      <c r="AU15" s="143"/>
      <c r="AV15" s="33" t="s">
        <v>16</v>
      </c>
      <c r="AW15" s="29"/>
      <c r="AX15" s="29"/>
      <c r="AY15" s="57"/>
      <c r="AZ15" s="63"/>
    </row>
    <row r="16" spans="2:54" ht="7.5" customHeight="1" thickBot="1" x14ac:dyDescent="0.25">
      <c r="B16" s="9"/>
      <c r="C16" s="60"/>
      <c r="D16" s="9"/>
      <c r="E16" s="9"/>
      <c r="F16" s="15"/>
      <c r="G16" s="15"/>
      <c r="H16" s="15"/>
      <c r="I16" s="15"/>
      <c r="J16" s="24"/>
      <c r="K16" s="15"/>
      <c r="L16" s="15"/>
      <c r="M16" s="15"/>
      <c r="N16" s="15"/>
      <c r="O16" s="15"/>
      <c r="P16" s="15"/>
      <c r="Q16" s="15"/>
      <c r="R16" s="30"/>
      <c r="S16" s="30"/>
      <c r="T16" s="29"/>
      <c r="U16" s="29"/>
      <c r="V16" s="29"/>
      <c r="W16" s="29"/>
      <c r="X16" s="29"/>
      <c r="Y16" s="30"/>
      <c r="Z16" s="30"/>
      <c r="AA16" s="29"/>
      <c r="AB16" s="29"/>
      <c r="AC16" s="29"/>
      <c r="AD16" s="29"/>
      <c r="AE16" s="29"/>
      <c r="AF16" s="30"/>
      <c r="AG16" s="40"/>
      <c r="AH16" s="47"/>
      <c r="AI16" s="40"/>
      <c r="AJ16" s="29"/>
      <c r="AK16" s="29"/>
      <c r="AL16" s="29"/>
      <c r="AM16" s="29"/>
      <c r="AN16" s="29"/>
      <c r="AO16" s="30"/>
      <c r="AP16" s="30"/>
      <c r="AQ16" s="29"/>
      <c r="AR16" s="29"/>
      <c r="AS16" s="29"/>
      <c r="AT16" s="29"/>
      <c r="AU16" s="29"/>
      <c r="AV16" s="29"/>
      <c r="AW16" s="29"/>
      <c r="AX16" s="29"/>
      <c r="AY16" s="57"/>
      <c r="AZ16" s="63"/>
    </row>
    <row r="17" spans="2:62" x14ac:dyDescent="0.2">
      <c r="B17" s="9"/>
      <c r="C17" s="60"/>
      <c r="D17" s="9"/>
      <c r="E17" s="9"/>
      <c r="F17" s="149" t="str">
        <f>IFERROR(K15+1,"")</f>
        <v/>
      </c>
      <c r="G17" s="150"/>
      <c r="H17" s="150"/>
      <c r="I17" s="151"/>
      <c r="J17" s="10" t="s">
        <v>17</v>
      </c>
      <c r="K17" s="149" t="str">
        <f>IFERROR(EOMONTH(F17,0),"")</f>
        <v/>
      </c>
      <c r="L17" s="150"/>
      <c r="M17" s="150"/>
      <c r="N17" s="151"/>
      <c r="O17" s="34"/>
      <c r="P17" s="138" t="str">
        <f>IFERROR(DATEDIF(F17,K17,"D")+1,"")</f>
        <v/>
      </c>
      <c r="Q17" s="140"/>
      <c r="R17" s="30" t="s">
        <v>14</v>
      </c>
      <c r="S17" s="30"/>
      <c r="T17" s="138" t="str">
        <f>IFERROR(IF($Z$8="","",IF($BB$8=1,AJ17,IF($BB$8=2,AJ17*(P17/DAY(K17)),""))),"")</f>
        <v/>
      </c>
      <c r="U17" s="139"/>
      <c r="V17" s="139"/>
      <c r="W17" s="139"/>
      <c r="X17" s="140"/>
      <c r="Y17" s="30" t="s">
        <v>19</v>
      </c>
      <c r="Z17" s="30"/>
      <c r="AA17" s="138" t="str">
        <f>IFERROR(IF($Z$8="","",IF($BB$8=1,AQ17,IF($BB$8=2,AQ17*(P17/DAY(K17)),""))),"")</f>
        <v/>
      </c>
      <c r="AB17" s="139"/>
      <c r="AC17" s="139"/>
      <c r="AD17" s="139"/>
      <c r="AE17" s="140"/>
      <c r="AF17" s="30" t="s">
        <v>16</v>
      </c>
      <c r="AG17" s="40"/>
      <c r="AH17" s="47"/>
      <c r="AI17" s="40"/>
      <c r="AJ17" s="141"/>
      <c r="AK17" s="142"/>
      <c r="AL17" s="142"/>
      <c r="AM17" s="142"/>
      <c r="AN17" s="143"/>
      <c r="AO17" s="30" t="s">
        <v>16</v>
      </c>
      <c r="AP17" s="30"/>
      <c r="AQ17" s="141"/>
      <c r="AR17" s="142"/>
      <c r="AS17" s="142"/>
      <c r="AT17" s="142"/>
      <c r="AU17" s="143"/>
      <c r="AV17" s="33" t="s">
        <v>16</v>
      </c>
      <c r="AW17" s="29"/>
      <c r="AX17" s="29"/>
      <c r="AY17" s="57"/>
      <c r="AZ17" s="63"/>
      <c r="BH17" s="5"/>
    </row>
    <row r="18" spans="2:62" ht="7.5" customHeight="1" thickBot="1" x14ac:dyDescent="0.25">
      <c r="B18" s="9"/>
      <c r="C18" s="60"/>
      <c r="D18" s="9"/>
      <c r="E18" s="9"/>
      <c r="F18" s="15"/>
      <c r="G18" s="15"/>
      <c r="H18" s="15"/>
      <c r="I18" s="15"/>
      <c r="J18" s="24"/>
      <c r="K18" s="15"/>
      <c r="L18" s="15"/>
      <c r="M18" s="15"/>
      <c r="N18" s="15"/>
      <c r="O18" s="15"/>
      <c r="P18" s="15"/>
      <c r="Q18" s="15"/>
      <c r="R18" s="30"/>
      <c r="S18" s="30"/>
      <c r="T18" s="29"/>
      <c r="U18" s="29"/>
      <c r="V18" s="29"/>
      <c r="W18" s="29"/>
      <c r="X18" s="29"/>
      <c r="Y18" s="30"/>
      <c r="Z18" s="30"/>
      <c r="AA18" s="29"/>
      <c r="AB18" s="29"/>
      <c r="AC18" s="29"/>
      <c r="AD18" s="29"/>
      <c r="AE18" s="29"/>
      <c r="AF18" s="30"/>
      <c r="AG18" s="40"/>
      <c r="AH18" s="47"/>
      <c r="AI18" s="40"/>
      <c r="AJ18" s="29"/>
      <c r="AK18" s="29"/>
      <c r="AL18" s="29"/>
      <c r="AM18" s="29"/>
      <c r="AN18" s="29"/>
      <c r="AO18" s="30"/>
      <c r="AP18" s="30"/>
      <c r="AQ18" s="29"/>
      <c r="AR18" s="29"/>
      <c r="AS18" s="29"/>
      <c r="AT18" s="29"/>
      <c r="AU18" s="29"/>
      <c r="AV18" s="29"/>
      <c r="AW18" s="29"/>
      <c r="AX18" s="29"/>
      <c r="AY18" s="57"/>
      <c r="AZ18" s="63"/>
      <c r="BH18" s="5"/>
      <c r="BJ18" s="3"/>
    </row>
    <row r="19" spans="2:62" x14ac:dyDescent="0.2">
      <c r="B19" s="9"/>
      <c r="C19" s="60"/>
      <c r="D19" s="9"/>
      <c r="E19" s="9"/>
      <c r="F19" s="149" t="str">
        <f>IFERROR(IF(K17+1&gt;=Q8,"",K17+1),"")</f>
        <v/>
      </c>
      <c r="G19" s="150"/>
      <c r="H19" s="150"/>
      <c r="I19" s="151"/>
      <c r="J19" s="10" t="s">
        <v>17</v>
      </c>
      <c r="K19" s="149" t="str">
        <f>IFERROR(IF(F19="","",Q8-1),"")</f>
        <v/>
      </c>
      <c r="L19" s="150"/>
      <c r="M19" s="150"/>
      <c r="N19" s="151"/>
      <c r="O19" s="34"/>
      <c r="P19" s="138" t="str">
        <f>IFERROR(IF(F19="","",DATEDIF(F19,K19,"D")+1),"")</f>
        <v/>
      </c>
      <c r="Q19" s="140"/>
      <c r="R19" s="30" t="s">
        <v>14</v>
      </c>
      <c r="S19" s="30"/>
      <c r="T19" s="138" t="str">
        <f>IF(F19="","",AJ19)</f>
        <v/>
      </c>
      <c r="U19" s="139"/>
      <c r="V19" s="139"/>
      <c r="W19" s="139"/>
      <c r="X19" s="140"/>
      <c r="Y19" s="30" t="s">
        <v>19</v>
      </c>
      <c r="Z19" s="30"/>
      <c r="AA19" s="138" t="str">
        <f>IF(F19="","",AQ19)</f>
        <v/>
      </c>
      <c r="AB19" s="139"/>
      <c r="AC19" s="139"/>
      <c r="AD19" s="139"/>
      <c r="AE19" s="140"/>
      <c r="AF19" s="30" t="s">
        <v>16</v>
      </c>
      <c r="AG19" s="40"/>
      <c r="AH19" s="47"/>
      <c r="AI19" s="40"/>
      <c r="AJ19" s="141"/>
      <c r="AK19" s="142"/>
      <c r="AL19" s="142"/>
      <c r="AM19" s="142"/>
      <c r="AN19" s="143"/>
      <c r="AO19" s="30" t="s">
        <v>16</v>
      </c>
      <c r="AP19" s="30"/>
      <c r="AQ19" s="141"/>
      <c r="AR19" s="142"/>
      <c r="AS19" s="142"/>
      <c r="AT19" s="142"/>
      <c r="AU19" s="143"/>
      <c r="AV19" s="33" t="s">
        <v>16</v>
      </c>
      <c r="AW19" s="29"/>
      <c r="AX19" s="29"/>
      <c r="AY19" s="57"/>
      <c r="AZ19" s="63"/>
    </row>
    <row r="20" spans="2:62" ht="7.5" customHeight="1" x14ac:dyDescent="0.2">
      <c r="B20" s="9"/>
      <c r="C20" s="60"/>
      <c r="D20" s="9"/>
      <c r="E20" s="9"/>
      <c r="F20" s="15"/>
      <c r="G20" s="15"/>
      <c r="H20" s="15"/>
      <c r="I20" s="15"/>
      <c r="J20" s="24"/>
      <c r="K20" s="15"/>
      <c r="L20" s="15"/>
      <c r="M20" s="15"/>
      <c r="N20" s="15"/>
      <c r="O20" s="15"/>
      <c r="P20" s="29"/>
      <c r="Q20" s="29"/>
      <c r="R20" s="30"/>
      <c r="S20" s="30"/>
      <c r="T20" s="29"/>
      <c r="U20" s="29"/>
      <c r="V20" s="29"/>
      <c r="W20" s="29"/>
      <c r="X20" s="29"/>
      <c r="Y20" s="30"/>
      <c r="Z20" s="30"/>
      <c r="AA20" s="29"/>
      <c r="AB20" s="29"/>
      <c r="AC20" s="29"/>
      <c r="AD20" s="29"/>
      <c r="AE20" s="29"/>
      <c r="AF20" s="30"/>
      <c r="AG20" s="40"/>
      <c r="AH20" s="47"/>
      <c r="AI20" s="40"/>
      <c r="AJ20" s="29"/>
      <c r="AK20" s="29"/>
      <c r="AL20" s="29"/>
      <c r="AM20" s="29"/>
      <c r="AN20" s="29"/>
      <c r="AO20" s="30"/>
      <c r="AP20" s="30"/>
      <c r="AQ20" s="29"/>
      <c r="AR20" s="29"/>
      <c r="AS20" s="29"/>
      <c r="AT20" s="29"/>
      <c r="AU20" s="29"/>
      <c r="AV20" s="29"/>
      <c r="AW20" s="29"/>
      <c r="AX20" s="29"/>
      <c r="AY20" s="57"/>
      <c r="AZ20" s="63"/>
    </row>
    <row r="21" spans="2:62" ht="7.5" customHeight="1" x14ac:dyDescent="0.2">
      <c r="B21" s="9"/>
      <c r="C21" s="60"/>
      <c r="D21" s="9"/>
      <c r="E21" s="9"/>
      <c r="F21" s="27"/>
      <c r="G21" s="27"/>
      <c r="H21" s="27"/>
      <c r="I21" s="27"/>
      <c r="J21" s="26"/>
      <c r="K21" s="27"/>
      <c r="L21" s="27"/>
      <c r="M21" s="27"/>
      <c r="N21" s="27"/>
      <c r="O21" s="27"/>
      <c r="P21" s="31"/>
      <c r="Q21" s="31"/>
      <c r="R21" s="32"/>
      <c r="S21" s="32"/>
      <c r="T21" s="31"/>
      <c r="U21" s="31"/>
      <c r="V21" s="31"/>
      <c r="W21" s="31"/>
      <c r="X21" s="31"/>
      <c r="Y21" s="32"/>
      <c r="Z21" s="32"/>
      <c r="AA21" s="31"/>
      <c r="AB21" s="31"/>
      <c r="AC21" s="31"/>
      <c r="AD21" s="31"/>
      <c r="AE21" s="31"/>
      <c r="AF21" s="32"/>
      <c r="AG21" s="40"/>
      <c r="AH21" s="47"/>
      <c r="AI21" s="40"/>
      <c r="AJ21" s="31"/>
      <c r="AK21" s="31"/>
      <c r="AL21" s="31"/>
      <c r="AM21" s="31"/>
      <c r="AN21" s="31"/>
      <c r="AO21" s="32"/>
      <c r="AP21" s="32"/>
      <c r="AQ21" s="31"/>
      <c r="AR21" s="31"/>
      <c r="AS21" s="31"/>
      <c r="AT21" s="31"/>
      <c r="AU21" s="31"/>
      <c r="AV21" s="31"/>
      <c r="AW21" s="29"/>
      <c r="AX21" s="33"/>
      <c r="AY21" s="57"/>
      <c r="AZ21" s="63"/>
    </row>
    <row r="22" spans="2:62" x14ac:dyDescent="0.2">
      <c r="B22" s="9"/>
      <c r="C22" s="60"/>
      <c r="D22" s="9"/>
      <c r="E22" s="9"/>
      <c r="F22" s="152" t="s">
        <v>5</v>
      </c>
      <c r="G22" s="152"/>
      <c r="H22" s="152"/>
      <c r="I22" s="152"/>
      <c r="J22" s="152"/>
      <c r="K22" s="152"/>
      <c r="L22" s="10"/>
      <c r="M22" s="10"/>
      <c r="N22" s="10"/>
      <c r="O22" s="9"/>
      <c r="P22" s="138">
        <f>SUM(P13:Q19)</f>
        <v>0</v>
      </c>
      <c r="Q22" s="140"/>
      <c r="R22" s="35" t="s">
        <v>15</v>
      </c>
      <c r="S22" s="35"/>
      <c r="T22" s="138">
        <f>SUM(T13:X19)</f>
        <v>0</v>
      </c>
      <c r="U22" s="139"/>
      <c r="V22" s="139"/>
      <c r="W22" s="139"/>
      <c r="X22" s="140"/>
      <c r="Y22" s="30" t="s">
        <v>18</v>
      </c>
      <c r="Z22" s="30"/>
      <c r="AA22" s="138">
        <f>SUM(AA13:AE19)</f>
        <v>0</v>
      </c>
      <c r="AB22" s="139"/>
      <c r="AC22" s="139"/>
      <c r="AD22" s="139"/>
      <c r="AE22" s="140"/>
      <c r="AF22" s="35" t="s">
        <v>16</v>
      </c>
      <c r="AG22" s="41"/>
      <c r="AH22" s="48"/>
      <c r="AI22" s="41"/>
      <c r="AJ22" s="9"/>
      <c r="AK22" s="9"/>
      <c r="AL22" s="9"/>
      <c r="AM22" s="9"/>
      <c r="AN22" s="9"/>
      <c r="AO22" s="11"/>
      <c r="AP22" s="11"/>
      <c r="AQ22" s="9"/>
      <c r="AR22" s="9"/>
      <c r="AS22" s="9"/>
      <c r="AT22" s="9"/>
      <c r="AU22" s="9"/>
      <c r="AV22" s="9"/>
      <c r="AW22" s="9"/>
      <c r="AX22" s="9"/>
      <c r="AY22" s="57"/>
      <c r="AZ22" s="63"/>
    </row>
    <row r="23" spans="2:62" ht="7.5" customHeight="1" x14ac:dyDescent="0.2">
      <c r="B23" s="9"/>
      <c r="C23" s="60"/>
      <c r="D23" s="9"/>
      <c r="E23" s="14"/>
      <c r="F23" s="14"/>
      <c r="G23" s="14"/>
      <c r="H23" s="14"/>
      <c r="I23" s="14"/>
      <c r="J23" s="51"/>
      <c r="K23" s="14"/>
      <c r="L23" s="14"/>
      <c r="M23" s="14"/>
      <c r="N23" s="14"/>
      <c r="O23" s="14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4"/>
      <c r="AK23" s="14"/>
      <c r="AL23" s="14"/>
      <c r="AM23" s="14"/>
      <c r="AN23" s="14"/>
      <c r="AO23" s="13"/>
      <c r="AP23" s="13"/>
      <c r="AQ23" s="14"/>
      <c r="AR23" s="14"/>
      <c r="AS23" s="14"/>
      <c r="AT23" s="14"/>
      <c r="AU23" s="14"/>
      <c r="AV23" s="14"/>
      <c r="AW23" s="14"/>
      <c r="AX23" s="9"/>
      <c r="AY23" s="57"/>
      <c r="AZ23" s="63"/>
    </row>
    <row r="24" spans="2:62" ht="2.25" customHeight="1" x14ac:dyDescent="0.2">
      <c r="B24" s="9"/>
      <c r="C24" s="60"/>
      <c r="D24" s="9"/>
      <c r="E24" s="52"/>
      <c r="F24" s="52"/>
      <c r="G24" s="52"/>
      <c r="H24" s="52"/>
      <c r="I24" s="52"/>
      <c r="J24" s="53"/>
      <c r="K24" s="52"/>
      <c r="L24" s="52"/>
      <c r="M24" s="52"/>
      <c r="N24" s="52"/>
      <c r="O24" s="52"/>
      <c r="P24" s="52"/>
      <c r="Q24" s="52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2"/>
      <c r="AK24" s="52"/>
      <c r="AL24" s="52"/>
      <c r="AM24" s="52"/>
      <c r="AN24" s="52"/>
      <c r="AO24" s="54"/>
      <c r="AP24" s="54"/>
      <c r="AQ24" s="52"/>
      <c r="AR24" s="52"/>
      <c r="AS24" s="52"/>
      <c r="AT24" s="52"/>
      <c r="AU24" s="52"/>
      <c r="AV24" s="52"/>
      <c r="AW24" s="52"/>
      <c r="AX24" s="9"/>
      <c r="AY24" s="57"/>
      <c r="AZ24" s="63"/>
    </row>
    <row r="25" spans="2:62" ht="7.5" customHeight="1" thickBot="1" x14ac:dyDescent="0.25">
      <c r="B25" s="9"/>
      <c r="C25" s="60"/>
      <c r="D25" s="9"/>
      <c r="E25" s="14"/>
      <c r="F25" s="14"/>
      <c r="G25" s="14"/>
      <c r="H25" s="14"/>
      <c r="I25" s="14"/>
      <c r="J25" s="51"/>
      <c r="K25" s="14"/>
      <c r="L25" s="14"/>
      <c r="M25" s="14"/>
      <c r="N25" s="14"/>
      <c r="O25" s="14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4"/>
      <c r="AK25" s="14"/>
      <c r="AL25" s="14"/>
      <c r="AM25" s="14"/>
      <c r="AN25" s="14"/>
      <c r="AO25" s="13"/>
      <c r="AP25" s="13"/>
      <c r="AQ25" s="14"/>
      <c r="AR25" s="14"/>
      <c r="AS25" s="14"/>
      <c r="AT25" s="14"/>
      <c r="AU25" s="14"/>
      <c r="AV25" s="14"/>
      <c r="AW25" s="14"/>
      <c r="AX25" s="9"/>
      <c r="AY25" s="57"/>
      <c r="AZ25" s="63"/>
    </row>
    <row r="26" spans="2:62" x14ac:dyDescent="0.2">
      <c r="B26" s="9"/>
      <c r="C26" s="60"/>
      <c r="D26" s="9"/>
      <c r="E26" s="9"/>
      <c r="F26" s="9" t="s">
        <v>7</v>
      </c>
      <c r="G26" s="9"/>
      <c r="H26" s="9"/>
      <c r="I26" s="9"/>
      <c r="J26" s="10"/>
      <c r="K26" s="141"/>
      <c r="L26" s="142"/>
      <c r="M26" s="142"/>
      <c r="N26" s="142"/>
      <c r="O26" s="143"/>
      <c r="P26" s="9" t="s">
        <v>24</v>
      </c>
      <c r="Q26" s="9"/>
      <c r="R26" s="9" t="s">
        <v>12</v>
      </c>
      <c r="S26" s="11"/>
      <c r="T26" s="11"/>
      <c r="U26" s="11"/>
      <c r="V26" s="11"/>
      <c r="W26" s="11"/>
      <c r="X26" s="11"/>
      <c r="Y26" s="141"/>
      <c r="Z26" s="142"/>
      <c r="AA26" s="142"/>
      <c r="AB26" s="142"/>
      <c r="AC26" s="143"/>
      <c r="AD26" s="11" t="s">
        <v>26</v>
      </c>
      <c r="AE26" s="11"/>
      <c r="AF26" s="11"/>
      <c r="AG26" s="11"/>
      <c r="AH26" s="11"/>
      <c r="AI26" s="11"/>
      <c r="AJ26" s="9" t="s">
        <v>9</v>
      </c>
      <c r="AK26" s="9"/>
      <c r="AL26" s="9"/>
      <c r="AM26" s="9"/>
      <c r="AN26" s="138" t="str">
        <f>IFERROR((SUM(T22:AE22)+K26*(3/12)+Y26*AB28*(3/12))/P22,"")</f>
        <v/>
      </c>
      <c r="AO26" s="139"/>
      <c r="AP26" s="139"/>
      <c r="AQ26" s="139"/>
      <c r="AR26" s="140"/>
      <c r="AS26" s="9" t="s">
        <v>26</v>
      </c>
      <c r="AT26" s="9"/>
      <c r="AU26" s="9"/>
      <c r="AV26" s="9"/>
      <c r="AW26" s="9"/>
      <c r="AX26" s="9"/>
      <c r="AY26" s="57"/>
      <c r="AZ26" s="63"/>
    </row>
    <row r="27" spans="2:62" ht="7.5" customHeight="1" thickBot="1" x14ac:dyDescent="0.25">
      <c r="B27" s="9"/>
      <c r="C27" s="60"/>
      <c r="D27" s="68"/>
      <c r="E27" s="68"/>
      <c r="F27" s="68"/>
      <c r="G27" s="68"/>
      <c r="H27" s="68"/>
      <c r="I27" s="68"/>
      <c r="J27" s="69"/>
      <c r="K27" s="70"/>
      <c r="L27" s="70"/>
      <c r="M27" s="70"/>
      <c r="N27" s="70"/>
      <c r="O27" s="70"/>
      <c r="P27" s="68"/>
      <c r="Q27" s="68"/>
      <c r="R27" s="68"/>
      <c r="S27" s="71"/>
      <c r="T27" s="71"/>
      <c r="U27" s="71"/>
      <c r="V27" s="71"/>
      <c r="W27" s="71"/>
      <c r="X27" s="71"/>
      <c r="Y27" s="71"/>
      <c r="Z27" s="71"/>
      <c r="AA27" s="71"/>
      <c r="AB27" s="11"/>
      <c r="AC27" s="11"/>
      <c r="AD27" s="11"/>
      <c r="AE27" s="11"/>
      <c r="AF27" s="11"/>
      <c r="AG27" s="11"/>
      <c r="AH27" s="11"/>
      <c r="AI27" s="11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57"/>
      <c r="AZ27" s="63"/>
    </row>
    <row r="28" spans="2:62" x14ac:dyDescent="0.2">
      <c r="B28" s="9"/>
      <c r="C28" s="60"/>
      <c r="D28" s="68"/>
      <c r="E28" s="68"/>
      <c r="F28" s="68"/>
      <c r="G28" s="68"/>
      <c r="H28" s="68"/>
      <c r="I28" s="68"/>
      <c r="J28" s="69"/>
      <c r="K28" s="68"/>
      <c r="L28" s="68"/>
      <c r="M28" s="68"/>
      <c r="N28" s="68"/>
      <c r="O28" s="68"/>
      <c r="P28" s="68"/>
      <c r="Q28" s="68"/>
      <c r="R28" s="68" t="s">
        <v>13</v>
      </c>
      <c r="S28" s="71"/>
      <c r="T28" s="71"/>
      <c r="U28" s="71"/>
      <c r="V28" s="71"/>
      <c r="W28" s="71"/>
      <c r="X28" s="71"/>
      <c r="Y28" s="68"/>
      <c r="Z28" s="68"/>
      <c r="AA28" s="68"/>
      <c r="AB28" s="141"/>
      <c r="AC28" s="143"/>
      <c r="AD28" s="11" t="s">
        <v>25</v>
      </c>
      <c r="AE28" s="11"/>
      <c r="AF28" s="11"/>
      <c r="AG28" s="11"/>
      <c r="AH28" s="11"/>
      <c r="AI28" s="11"/>
      <c r="AJ28" s="9" t="s">
        <v>8</v>
      </c>
      <c r="AK28" s="9"/>
      <c r="AL28" s="9"/>
      <c r="AM28" s="9"/>
      <c r="AN28" s="141"/>
      <c r="AO28" s="142"/>
      <c r="AP28" s="142"/>
      <c r="AQ28" s="142"/>
      <c r="AR28" s="143"/>
      <c r="AS28" s="9" t="s">
        <v>26</v>
      </c>
      <c r="AT28" s="9"/>
      <c r="AU28" s="9"/>
      <c r="AV28" s="9"/>
      <c r="AW28" s="9"/>
      <c r="AX28" s="9"/>
      <c r="AY28" s="57"/>
      <c r="AZ28" s="63"/>
    </row>
    <row r="29" spans="2:62" ht="7.5" customHeight="1" x14ac:dyDescent="0.2">
      <c r="B29" s="9"/>
      <c r="C29" s="60"/>
      <c r="D29" s="68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13"/>
      <c r="AC29" s="13"/>
      <c r="AD29" s="13"/>
      <c r="AE29" s="13"/>
      <c r="AF29" s="13"/>
      <c r="AG29" s="13"/>
      <c r="AH29" s="13"/>
      <c r="AI29" s="13"/>
      <c r="AJ29" s="14"/>
      <c r="AK29" s="14"/>
      <c r="AL29" s="14"/>
      <c r="AM29" s="14"/>
      <c r="AN29" s="14"/>
      <c r="AO29" s="13"/>
      <c r="AP29" s="13"/>
      <c r="AQ29" s="14"/>
      <c r="AR29" s="14"/>
      <c r="AS29" s="14"/>
      <c r="AT29" s="14"/>
      <c r="AU29" s="14"/>
      <c r="AV29" s="14"/>
      <c r="AW29" s="14"/>
      <c r="AX29" s="9"/>
      <c r="AY29" s="57"/>
      <c r="AZ29" s="63"/>
    </row>
    <row r="30" spans="2:62" ht="3" customHeight="1" x14ac:dyDescent="0.2">
      <c r="B30" s="9"/>
      <c r="C30" s="60"/>
      <c r="D30" s="68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56"/>
      <c r="AC30" s="56"/>
      <c r="AD30" s="56"/>
      <c r="AE30" s="56"/>
      <c r="AF30" s="56"/>
      <c r="AG30" s="56"/>
      <c r="AH30" s="56"/>
      <c r="AI30" s="56"/>
      <c r="AJ30" s="55"/>
      <c r="AK30" s="55"/>
      <c r="AL30" s="55"/>
      <c r="AM30" s="55"/>
      <c r="AN30" s="55"/>
      <c r="AO30" s="56"/>
      <c r="AP30" s="56"/>
      <c r="AQ30" s="55"/>
      <c r="AR30" s="55"/>
      <c r="AS30" s="55"/>
      <c r="AT30" s="55"/>
      <c r="AU30" s="55"/>
      <c r="AV30" s="55"/>
      <c r="AW30" s="55"/>
      <c r="AX30" s="9"/>
      <c r="AY30" s="57"/>
      <c r="AZ30" s="63"/>
    </row>
    <row r="31" spans="2:62" ht="3" customHeight="1" x14ac:dyDescent="0.2">
      <c r="B31" s="9"/>
      <c r="C31" s="60"/>
      <c r="D31" s="68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50"/>
      <c r="AC31" s="50"/>
      <c r="AD31" s="50"/>
      <c r="AE31" s="50"/>
      <c r="AF31" s="50"/>
      <c r="AG31" s="50"/>
      <c r="AH31" s="50"/>
      <c r="AI31" s="50"/>
      <c r="AJ31" s="49"/>
      <c r="AK31" s="49"/>
      <c r="AL31" s="49"/>
      <c r="AM31" s="49"/>
      <c r="AN31" s="49"/>
      <c r="AO31" s="50"/>
      <c r="AP31" s="50"/>
      <c r="AQ31" s="49"/>
      <c r="AR31" s="49"/>
      <c r="AS31" s="49"/>
      <c r="AT31" s="49"/>
      <c r="AU31" s="49"/>
      <c r="AV31" s="49"/>
      <c r="AW31" s="49"/>
      <c r="AX31" s="9"/>
      <c r="AY31" s="57"/>
      <c r="AZ31" s="63"/>
    </row>
    <row r="32" spans="2:62" ht="7.5" customHeight="1" x14ac:dyDescent="0.2">
      <c r="B32" s="9"/>
      <c r="C32" s="60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13"/>
      <c r="AC32" s="13"/>
      <c r="AD32" s="13"/>
      <c r="AE32" s="13"/>
      <c r="AF32" s="13"/>
      <c r="AG32" s="13"/>
      <c r="AH32" s="13"/>
      <c r="AI32" s="13"/>
      <c r="AJ32" s="14"/>
      <c r="AK32" s="14"/>
      <c r="AL32" s="14"/>
      <c r="AM32" s="14"/>
      <c r="AN32" s="14"/>
      <c r="AO32" s="13"/>
      <c r="AP32" s="13"/>
      <c r="AQ32" s="14"/>
      <c r="AR32" s="14"/>
      <c r="AS32" s="14"/>
      <c r="AT32" s="14"/>
      <c r="AU32" s="14"/>
      <c r="AV32" s="14"/>
      <c r="AW32" s="14"/>
      <c r="AX32" s="14"/>
      <c r="AY32" s="57"/>
      <c r="AZ32" s="63"/>
    </row>
    <row r="33" spans="2:52" x14ac:dyDescent="0.2">
      <c r="B33" s="9"/>
      <c r="C33" s="60"/>
      <c r="D33" s="9"/>
      <c r="E33" s="67" t="s">
        <v>28</v>
      </c>
      <c r="F33" s="9"/>
      <c r="G33" s="9"/>
      <c r="H33" s="9"/>
      <c r="I33" s="9"/>
      <c r="J33" s="10"/>
      <c r="K33" s="9"/>
      <c r="L33" s="9"/>
      <c r="M33" s="9"/>
      <c r="N33" s="9"/>
      <c r="O33" s="9"/>
      <c r="P33" s="9"/>
      <c r="Q33" s="9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9"/>
      <c r="AF33" s="9"/>
      <c r="AG33" s="11"/>
      <c r="AH33" s="11"/>
      <c r="AI33" s="11"/>
      <c r="AJ33" s="9" t="s">
        <v>10</v>
      </c>
      <c r="AK33" s="9"/>
      <c r="AL33" s="9"/>
      <c r="AM33" s="9"/>
      <c r="AN33" s="153" t="str">
        <f>IFERROR(IF(AN28&gt;AN26,AN28*30*(Z8/365),AN26*30*(Z8/365)),"")</f>
        <v/>
      </c>
      <c r="AO33" s="154"/>
      <c r="AP33" s="154"/>
      <c r="AQ33" s="154"/>
      <c r="AR33" s="155"/>
      <c r="AS33" s="9" t="s">
        <v>26</v>
      </c>
      <c r="AT33" s="9"/>
      <c r="AU33" s="9"/>
      <c r="AV33" s="9"/>
      <c r="AW33" s="9"/>
      <c r="AX33" s="9"/>
      <c r="AY33" s="57"/>
      <c r="AZ33" s="63"/>
    </row>
    <row r="34" spans="2:52" x14ac:dyDescent="0.2">
      <c r="B34" s="9"/>
      <c r="C34" s="60"/>
      <c r="D34" s="9"/>
      <c r="E34" s="67"/>
      <c r="F34" s="9"/>
      <c r="G34" s="9"/>
      <c r="H34" s="9"/>
      <c r="I34" s="9"/>
      <c r="J34" s="28"/>
      <c r="K34" s="9"/>
      <c r="L34" s="9"/>
      <c r="M34" s="9"/>
      <c r="N34" s="9"/>
      <c r="O34" s="9"/>
      <c r="P34" s="9"/>
      <c r="Q34" s="9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9"/>
      <c r="AF34" s="9"/>
      <c r="AG34" s="12"/>
      <c r="AH34" s="12"/>
      <c r="AI34" s="12"/>
      <c r="AJ34" s="9"/>
      <c r="AK34" s="9"/>
      <c r="AL34" s="9"/>
      <c r="AM34" s="9"/>
      <c r="AN34" s="12"/>
      <c r="AO34" s="9"/>
      <c r="AP34" s="9"/>
      <c r="AQ34" s="12"/>
      <c r="AR34" s="9"/>
      <c r="AS34" s="9"/>
      <c r="AT34" s="9"/>
      <c r="AU34" s="9"/>
      <c r="AV34" s="9"/>
      <c r="AW34" s="9"/>
      <c r="AX34" s="9"/>
      <c r="AY34" s="57"/>
      <c r="AZ34" s="63"/>
    </row>
    <row r="35" spans="2:52" x14ac:dyDescent="0.2">
      <c r="B35" s="9"/>
      <c r="C35" s="60"/>
      <c r="D35" s="9"/>
      <c r="E35" s="9"/>
      <c r="F35" s="9"/>
      <c r="G35" s="9"/>
      <c r="H35" s="9"/>
      <c r="I35" s="9"/>
      <c r="J35" s="10"/>
      <c r="K35" s="9"/>
      <c r="L35" s="9"/>
      <c r="M35" s="9"/>
      <c r="N35" s="9"/>
      <c r="O35" s="9"/>
      <c r="P35" s="9"/>
      <c r="Q35" s="9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9"/>
      <c r="AK35" s="9"/>
      <c r="AL35" s="9"/>
      <c r="AM35" s="9"/>
      <c r="AN35" s="9"/>
      <c r="AO35" s="11"/>
      <c r="AP35" s="11"/>
      <c r="AQ35" s="9"/>
      <c r="AR35" s="9"/>
      <c r="AS35" s="9"/>
      <c r="AT35" s="9"/>
      <c r="AU35" s="9"/>
      <c r="AV35" s="9"/>
      <c r="AW35" s="78"/>
      <c r="AX35" s="79" t="s">
        <v>29</v>
      </c>
      <c r="AY35" s="57"/>
      <c r="AZ35" s="63"/>
    </row>
    <row r="36" spans="2:52" ht="2.25" customHeight="1" x14ac:dyDescent="0.2">
      <c r="B36" s="9"/>
      <c r="C36" s="60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63"/>
    </row>
    <row r="37" spans="2:52" ht="2.25" customHeight="1" x14ac:dyDescent="0.2">
      <c r="B37" s="9"/>
      <c r="C37" s="64"/>
      <c r="D37" s="64"/>
      <c r="E37" s="64"/>
      <c r="F37" s="64"/>
      <c r="G37" s="64"/>
      <c r="H37" s="64"/>
      <c r="I37" s="64"/>
      <c r="J37" s="65"/>
      <c r="K37" s="64"/>
      <c r="L37" s="64"/>
      <c r="M37" s="64"/>
      <c r="N37" s="64"/>
      <c r="O37" s="64"/>
      <c r="P37" s="64"/>
      <c r="Q37" s="64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4"/>
      <c r="AK37" s="64"/>
      <c r="AL37" s="64"/>
      <c r="AM37" s="64"/>
      <c r="AN37" s="64"/>
      <c r="AO37" s="66"/>
      <c r="AP37" s="66"/>
      <c r="AQ37" s="64"/>
      <c r="AR37" s="64"/>
      <c r="AS37" s="64"/>
      <c r="AT37" s="64"/>
      <c r="AU37" s="64"/>
      <c r="AV37" s="64"/>
      <c r="AW37" s="64"/>
      <c r="AX37" s="64"/>
      <c r="AY37" s="64"/>
      <c r="AZ37" s="63"/>
    </row>
    <row r="38" spans="2:52" x14ac:dyDescent="0.2"/>
    <row r="39" spans="2:52" hidden="1" x14ac:dyDescent="0.2"/>
    <row r="40" spans="2:52" hidden="1" x14ac:dyDescent="0.2"/>
    <row r="41" spans="2:52" hidden="1" x14ac:dyDescent="0.2"/>
    <row r="42" spans="2:52" hidden="1" x14ac:dyDescent="0.2"/>
    <row r="43" spans="2:52" hidden="1" x14ac:dyDescent="0.2"/>
    <row r="44" spans="2:52" hidden="1" x14ac:dyDescent="0.2"/>
    <row r="45" spans="2:52" hidden="1" x14ac:dyDescent="0.2"/>
  </sheetData>
  <sheetProtection password="BDF4" sheet="1" objects="1" scenarios="1" selectLockedCells="1"/>
  <mergeCells count="52">
    <mergeCell ref="AN33:AR33"/>
    <mergeCell ref="D4:AY4"/>
    <mergeCell ref="K26:O26"/>
    <mergeCell ref="Y26:AC26"/>
    <mergeCell ref="AB28:AC28"/>
    <mergeCell ref="AN26:AR26"/>
    <mergeCell ref="AN28:AR28"/>
    <mergeCell ref="T11:Y11"/>
    <mergeCell ref="P11:R11"/>
    <mergeCell ref="F11:N11"/>
    <mergeCell ref="AJ7:AN8"/>
    <mergeCell ref="F13:I13"/>
    <mergeCell ref="F15:I15"/>
    <mergeCell ref="F17:I17"/>
    <mergeCell ref="F19:I19"/>
    <mergeCell ref="K13:N13"/>
    <mergeCell ref="K15:N15"/>
    <mergeCell ref="T22:X22"/>
    <mergeCell ref="K17:N17"/>
    <mergeCell ref="K19:N19"/>
    <mergeCell ref="P22:Q22"/>
    <mergeCell ref="P19:Q19"/>
    <mergeCell ref="P17:Q17"/>
    <mergeCell ref="F22:K22"/>
    <mergeCell ref="P13:Q13"/>
    <mergeCell ref="T15:X15"/>
    <mergeCell ref="T13:X13"/>
    <mergeCell ref="T17:X17"/>
    <mergeCell ref="T19:X19"/>
    <mergeCell ref="P15:Q15"/>
    <mergeCell ref="AA22:AE22"/>
    <mergeCell ref="AJ19:AN19"/>
    <mergeCell ref="AJ17:AN17"/>
    <mergeCell ref="AJ15:AN15"/>
    <mergeCell ref="AJ13:AN13"/>
    <mergeCell ref="F8:H8"/>
    <mergeCell ref="I8:L8"/>
    <mergeCell ref="N8:P8"/>
    <mergeCell ref="Q8:T8"/>
    <mergeCell ref="V8:Y8"/>
    <mergeCell ref="Z8:AB8"/>
    <mergeCell ref="AQ13:AU13"/>
    <mergeCell ref="AQ15:AU15"/>
    <mergeCell ref="AQ17:AU17"/>
    <mergeCell ref="AQ19:AU19"/>
    <mergeCell ref="AA13:AE13"/>
    <mergeCell ref="AA15:AE15"/>
    <mergeCell ref="AA17:AE17"/>
    <mergeCell ref="AA19:AE19"/>
    <mergeCell ref="AQ11:AV11"/>
    <mergeCell ref="AJ11:AO11"/>
    <mergeCell ref="AA11:AF11"/>
  </mergeCells>
  <phoneticPr fontId="2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40</xdr:col>
                    <xdr:colOff>123825</xdr:colOff>
                    <xdr:row>6</xdr:row>
                    <xdr:rowOff>9525</xdr:rowOff>
                  </from>
                  <to>
                    <xdr:col>46</xdr:col>
                    <xdr:colOff>133350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40</xdr:col>
                    <xdr:colOff>123825</xdr:colOff>
                    <xdr:row>7</xdr:row>
                    <xdr:rowOff>19050</xdr:rowOff>
                  </from>
                  <to>
                    <xdr:col>46</xdr:col>
                    <xdr:colOff>133350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94"/>
  <sheetViews>
    <sheetView showGridLines="0" tabSelected="1" workbookViewId="0">
      <selection activeCell="AF23" sqref="AF23:AI24"/>
    </sheetView>
  </sheetViews>
  <sheetFormatPr defaultColWidth="0" defaultRowHeight="9" customHeight="1" zeroHeight="1" x14ac:dyDescent="0.2"/>
  <cols>
    <col min="1" max="1" width="3.5703125" style="1" customWidth="1"/>
    <col min="2" max="3" width="0.42578125" style="1" customWidth="1"/>
    <col min="4" max="42" width="3.5703125" style="1" customWidth="1"/>
    <col min="43" max="44" width="0.42578125" style="1" customWidth="1"/>
    <col min="45" max="45" width="2.28515625" style="1" customWidth="1"/>
    <col min="46" max="16384" width="3.5703125" style="1" hidden="1"/>
  </cols>
  <sheetData>
    <row r="1" spans="2:47" s="4" customFormat="1" ht="7.5" customHeight="1" x14ac:dyDescent="0.2"/>
    <row r="2" spans="2:47" s="4" customFormat="1" ht="7.5" customHeight="1" thickBot="1" x14ac:dyDescent="0.25"/>
    <row r="3" spans="2:47" ht="2.25" customHeight="1" x14ac:dyDescent="0.2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2"/>
    </row>
    <row r="4" spans="2:47" ht="16.5" x14ac:dyDescent="0.2">
      <c r="B4" s="9"/>
      <c r="C4" s="60"/>
      <c r="D4" s="362" t="s">
        <v>90</v>
      </c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3"/>
    </row>
    <row r="5" spans="2:47" ht="16.5" x14ac:dyDescent="0.2">
      <c r="B5" s="9"/>
      <c r="C5" s="60"/>
      <c r="D5" s="57"/>
      <c r="E5" s="57"/>
      <c r="F5" s="57"/>
      <c r="G5" s="57"/>
      <c r="H5" s="57"/>
      <c r="I5" s="57"/>
      <c r="J5" s="58"/>
      <c r="K5" s="57"/>
      <c r="L5" s="57"/>
      <c r="M5" s="57"/>
      <c r="N5" s="57"/>
      <c r="O5" s="57"/>
      <c r="P5" s="57"/>
      <c r="Q5" s="57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7"/>
      <c r="AK5" s="57"/>
      <c r="AL5" s="80"/>
      <c r="AM5" s="81"/>
      <c r="AN5" s="81"/>
      <c r="AO5" s="81"/>
      <c r="AP5" s="81"/>
      <c r="AQ5" s="57"/>
      <c r="AR5" s="63"/>
    </row>
    <row r="6" spans="2:47" ht="9" customHeight="1" thickBot="1" x14ac:dyDescent="0.25">
      <c r="B6" s="9"/>
      <c r="C6" s="60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86"/>
      <c r="AJ6" s="86"/>
      <c r="AK6" s="86"/>
      <c r="AL6" s="9"/>
      <c r="AM6" s="9"/>
      <c r="AN6" s="9"/>
      <c r="AO6" s="9"/>
      <c r="AP6" s="9"/>
      <c r="AQ6" s="57"/>
      <c r="AR6" s="63"/>
    </row>
    <row r="7" spans="2:47" ht="9" customHeight="1" thickTop="1" x14ac:dyDescent="0.2">
      <c r="B7" s="9"/>
      <c r="C7" s="60"/>
      <c r="D7" s="9"/>
      <c r="E7" s="217" t="s">
        <v>88</v>
      </c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9"/>
      <c r="AP7" s="9"/>
      <c r="AQ7" s="57"/>
      <c r="AR7" s="63"/>
      <c r="AU7" s="137">
        <v>2</v>
      </c>
    </row>
    <row r="8" spans="2:47" ht="9" customHeight="1" thickBot="1" x14ac:dyDescent="0.25">
      <c r="B8" s="9"/>
      <c r="C8" s="60"/>
      <c r="D8" s="9"/>
      <c r="E8" s="220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2"/>
      <c r="AP8" s="9"/>
      <c r="AQ8" s="57"/>
      <c r="AR8" s="63"/>
    </row>
    <row r="9" spans="2:47" ht="9" customHeight="1" thickTop="1" thickBot="1" x14ac:dyDescent="0.25">
      <c r="B9" s="9"/>
      <c r="C9" s="60"/>
      <c r="D9" s="9"/>
      <c r="E9" s="90"/>
      <c r="F9" s="9"/>
      <c r="G9" s="9"/>
      <c r="H9" s="9"/>
      <c r="I9" s="9"/>
      <c r="J9" s="37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86"/>
      <c r="AJ9" s="86"/>
      <c r="AK9" s="86"/>
      <c r="AL9" s="9"/>
      <c r="AM9" s="9"/>
      <c r="AN9" s="9"/>
      <c r="AO9" s="9"/>
      <c r="AP9" s="9"/>
      <c r="AQ9" s="57"/>
      <c r="AR9" s="63"/>
    </row>
    <row r="10" spans="2:47" ht="9" customHeight="1" thickTop="1" x14ac:dyDescent="0.2">
      <c r="B10" s="9"/>
      <c r="C10" s="60"/>
      <c r="D10" s="9"/>
      <c r="E10" s="176" t="s">
        <v>72</v>
      </c>
      <c r="F10" s="177"/>
      <c r="G10" s="177"/>
      <c r="H10" s="178"/>
      <c r="I10" s="9"/>
      <c r="J10" s="9"/>
      <c r="K10" s="208" t="s">
        <v>73</v>
      </c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97"/>
      <c r="Z10" s="98"/>
      <c r="AA10" s="208" t="s">
        <v>74</v>
      </c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9"/>
      <c r="AP10" s="9"/>
      <c r="AQ10" s="57"/>
      <c r="AR10" s="63"/>
    </row>
    <row r="11" spans="2:47" ht="9" customHeight="1" x14ac:dyDescent="0.2">
      <c r="B11" s="9"/>
      <c r="C11" s="60"/>
      <c r="D11" s="9"/>
      <c r="E11" s="179"/>
      <c r="F11" s="180"/>
      <c r="G11" s="180"/>
      <c r="H11" s="181"/>
      <c r="I11" s="9"/>
      <c r="J11" s="9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97"/>
      <c r="Z11" s="9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9"/>
      <c r="AP11" s="9"/>
      <c r="AQ11" s="57"/>
      <c r="AR11" s="63"/>
    </row>
    <row r="12" spans="2:47" ht="9" customHeight="1" thickBot="1" x14ac:dyDescent="0.25">
      <c r="B12" s="9"/>
      <c r="C12" s="60"/>
      <c r="D12" s="9"/>
      <c r="E12" s="182"/>
      <c r="F12" s="183"/>
      <c r="G12" s="183"/>
      <c r="H12" s="181"/>
      <c r="I12" s="9"/>
      <c r="J12" s="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7"/>
      <c r="Z12" s="98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"/>
      <c r="AP12" s="9"/>
      <c r="AQ12" s="57"/>
      <c r="AR12" s="63"/>
    </row>
    <row r="13" spans="2:47" ht="9" customHeight="1" x14ac:dyDescent="0.2">
      <c r="B13" s="9"/>
      <c r="C13" s="60"/>
      <c r="D13" s="9"/>
      <c r="E13" s="182"/>
      <c r="F13" s="183"/>
      <c r="G13" s="183"/>
      <c r="H13" s="181"/>
      <c r="I13" s="9"/>
      <c r="J13" s="9"/>
      <c r="K13" s="238" t="s">
        <v>30</v>
      </c>
      <c r="L13" s="238"/>
      <c r="M13" s="238"/>
      <c r="N13" s="238"/>
      <c r="O13" s="99"/>
      <c r="P13" s="239" t="str">
        <f>IFERROR(IF($AU$7=1,ROUND('퇴직금 계산기'!$AN$33,0),""),"")</f>
        <v/>
      </c>
      <c r="Q13" s="240"/>
      <c r="R13" s="240"/>
      <c r="S13" s="240"/>
      <c r="T13" s="241"/>
      <c r="U13" s="245" t="s">
        <v>31</v>
      </c>
      <c r="V13" s="99"/>
      <c r="W13" s="99"/>
      <c r="X13" s="99"/>
      <c r="Y13" s="97"/>
      <c r="Z13" s="98"/>
      <c r="AA13" s="238" t="s">
        <v>30</v>
      </c>
      <c r="AB13" s="238"/>
      <c r="AC13" s="238"/>
      <c r="AD13" s="238"/>
      <c r="AE13" s="99"/>
      <c r="AF13" s="246"/>
      <c r="AG13" s="247"/>
      <c r="AH13" s="247"/>
      <c r="AI13" s="247"/>
      <c r="AJ13" s="248"/>
      <c r="AK13" s="245" t="s">
        <v>31</v>
      </c>
      <c r="AL13" s="99"/>
      <c r="AM13" s="99"/>
      <c r="AN13" s="99"/>
      <c r="AO13" s="9"/>
      <c r="AP13" s="9"/>
      <c r="AQ13" s="57"/>
      <c r="AR13" s="63"/>
    </row>
    <row r="14" spans="2:47" ht="9" customHeight="1" thickBot="1" x14ac:dyDescent="0.25">
      <c r="B14" s="9"/>
      <c r="C14" s="60"/>
      <c r="D14" s="9"/>
      <c r="E14" s="182"/>
      <c r="F14" s="183"/>
      <c r="G14" s="183"/>
      <c r="H14" s="181"/>
      <c r="I14" s="14"/>
      <c r="J14" s="9"/>
      <c r="K14" s="238"/>
      <c r="L14" s="238"/>
      <c r="M14" s="238"/>
      <c r="N14" s="238"/>
      <c r="O14" s="99"/>
      <c r="P14" s="242"/>
      <c r="Q14" s="243"/>
      <c r="R14" s="243"/>
      <c r="S14" s="243"/>
      <c r="T14" s="244"/>
      <c r="U14" s="245"/>
      <c r="V14" s="99"/>
      <c r="W14" s="99"/>
      <c r="X14" s="99"/>
      <c r="Y14" s="97"/>
      <c r="Z14" s="98"/>
      <c r="AA14" s="238"/>
      <c r="AB14" s="238"/>
      <c r="AC14" s="238"/>
      <c r="AD14" s="238"/>
      <c r="AE14" s="99"/>
      <c r="AF14" s="249"/>
      <c r="AG14" s="250"/>
      <c r="AH14" s="250"/>
      <c r="AI14" s="250"/>
      <c r="AJ14" s="251"/>
      <c r="AK14" s="245"/>
      <c r="AL14" s="99"/>
      <c r="AM14" s="99"/>
      <c r="AN14" s="99"/>
      <c r="AO14" s="9"/>
      <c r="AP14" s="9"/>
      <c r="AQ14" s="57"/>
      <c r="AR14" s="63"/>
    </row>
    <row r="15" spans="2:47" ht="9" customHeight="1" thickBot="1" x14ac:dyDescent="0.25">
      <c r="B15" s="9"/>
      <c r="C15" s="60"/>
      <c r="D15" s="9"/>
      <c r="E15" s="184"/>
      <c r="F15" s="185"/>
      <c r="G15" s="185"/>
      <c r="H15" s="186"/>
      <c r="I15" s="14"/>
      <c r="J15" s="9"/>
      <c r="K15" s="126"/>
      <c r="L15" s="126"/>
      <c r="M15" s="126"/>
      <c r="N15" s="126"/>
      <c r="O15" s="126"/>
      <c r="P15" s="127"/>
      <c r="Q15" s="127"/>
      <c r="R15" s="127"/>
      <c r="S15" s="127"/>
      <c r="T15" s="127"/>
      <c r="U15" s="126"/>
      <c r="V15" s="126"/>
      <c r="W15" s="126"/>
      <c r="X15" s="126"/>
      <c r="Y15" s="97"/>
      <c r="Z15" s="98"/>
      <c r="AA15" s="126"/>
      <c r="AB15" s="126"/>
      <c r="AC15" s="126"/>
      <c r="AD15" s="126"/>
      <c r="AE15" s="126"/>
      <c r="AF15" s="126"/>
      <c r="AG15" s="126"/>
      <c r="AH15" s="126"/>
      <c r="AI15" s="127"/>
      <c r="AJ15" s="127"/>
      <c r="AK15" s="127"/>
      <c r="AL15" s="127"/>
      <c r="AM15" s="127"/>
      <c r="AN15" s="126"/>
      <c r="AO15" s="9"/>
      <c r="AP15" s="9"/>
      <c r="AQ15" s="57"/>
      <c r="AR15" s="63"/>
    </row>
    <row r="16" spans="2:47" ht="9" customHeight="1" thickTop="1" thickBot="1" x14ac:dyDescent="0.25">
      <c r="B16" s="9"/>
      <c r="C16" s="60"/>
      <c r="D16" s="9"/>
      <c r="E16" s="187" t="s">
        <v>48</v>
      </c>
      <c r="F16" s="188"/>
      <c r="G16" s="188"/>
      <c r="H16" s="189"/>
      <c r="I16" s="14"/>
      <c r="J16" s="9"/>
      <c r="K16" s="128"/>
      <c r="L16" s="128"/>
      <c r="M16" s="128"/>
      <c r="N16" s="128"/>
      <c r="O16" s="128"/>
      <c r="P16" s="128"/>
      <c r="Q16" s="128"/>
      <c r="R16" s="128"/>
      <c r="S16" s="129"/>
      <c r="T16" s="129"/>
      <c r="U16" s="128"/>
      <c r="V16" s="129"/>
      <c r="W16" s="128"/>
      <c r="X16" s="128"/>
      <c r="Y16" s="97"/>
      <c r="Z16" s="98"/>
      <c r="AA16" s="128"/>
      <c r="AB16" s="128"/>
      <c r="AC16" s="128"/>
      <c r="AD16" s="128"/>
      <c r="AE16" s="128"/>
      <c r="AF16" s="128"/>
      <c r="AG16" s="128"/>
      <c r="AH16" s="128"/>
      <c r="AI16" s="129"/>
      <c r="AJ16" s="129"/>
      <c r="AK16" s="129"/>
      <c r="AL16" s="129"/>
      <c r="AM16" s="129"/>
      <c r="AN16" s="128"/>
      <c r="AO16" s="9"/>
      <c r="AP16" s="9"/>
      <c r="AQ16" s="57"/>
      <c r="AR16" s="63"/>
    </row>
    <row r="17" spans="2:44" ht="9" customHeight="1" x14ac:dyDescent="0.2">
      <c r="B17" s="9"/>
      <c r="C17" s="60"/>
      <c r="D17" s="9"/>
      <c r="E17" s="190"/>
      <c r="F17" s="191"/>
      <c r="G17" s="191"/>
      <c r="H17" s="192"/>
      <c r="I17" s="14"/>
      <c r="J17" s="9"/>
      <c r="K17" s="215" t="s">
        <v>32</v>
      </c>
      <c r="L17" s="215"/>
      <c r="M17" s="215"/>
      <c r="N17" s="100"/>
      <c r="O17" s="239" t="str">
        <f>IFERROR(ROUNDUP(S17/12,0),"")</f>
        <v/>
      </c>
      <c r="P17" s="241"/>
      <c r="Q17" s="252" t="s">
        <v>33</v>
      </c>
      <c r="R17" s="252" t="s">
        <v>34</v>
      </c>
      <c r="S17" s="239" t="str">
        <f>IF(AND($AU$7=1,'퇴직금 계산기'!I8&lt;&gt;"",'퇴직금 계산기'!Q8&lt;&gt;""),DATEDIF('퇴직금 계산기'!I8,'퇴직금 계산기'!Q8,"M")+1,"")</f>
        <v/>
      </c>
      <c r="T17" s="240"/>
      <c r="U17" s="241"/>
      <c r="V17" s="252" t="s">
        <v>35</v>
      </c>
      <c r="W17" s="252"/>
      <c r="X17" s="100"/>
      <c r="Y17" s="97"/>
      <c r="Z17" s="98"/>
      <c r="AA17" s="215" t="s">
        <v>75</v>
      </c>
      <c r="AB17" s="215"/>
      <c r="AC17" s="215"/>
      <c r="AD17" s="100"/>
      <c r="AE17" s="239" t="str">
        <f>IFERROR(ROUNDUP(AI17/12,0),"")</f>
        <v/>
      </c>
      <c r="AF17" s="241"/>
      <c r="AG17" s="252" t="s">
        <v>76</v>
      </c>
      <c r="AH17" s="253" t="s">
        <v>77</v>
      </c>
      <c r="AI17" s="239" t="str">
        <f>IF(OR(AF20="",AF23=""),"",IF(AND($AU$7=2,$AF$23-$AF$20&gt;0),DATEDIF(AF20,AF23,"M")+1,""))</f>
        <v/>
      </c>
      <c r="AJ17" s="240"/>
      <c r="AK17" s="241"/>
      <c r="AL17" s="252" t="s">
        <v>78</v>
      </c>
      <c r="AM17" s="252"/>
      <c r="AN17" s="100"/>
      <c r="AO17" s="9"/>
      <c r="AP17" s="9"/>
      <c r="AQ17" s="57"/>
      <c r="AR17" s="63"/>
    </row>
    <row r="18" spans="2:44" ht="9" customHeight="1" thickBot="1" x14ac:dyDescent="0.25">
      <c r="B18" s="9"/>
      <c r="C18" s="60"/>
      <c r="D18" s="9"/>
      <c r="E18" s="190"/>
      <c r="F18" s="191"/>
      <c r="G18" s="191"/>
      <c r="H18" s="192"/>
      <c r="I18" s="14"/>
      <c r="J18" s="9"/>
      <c r="K18" s="215"/>
      <c r="L18" s="215"/>
      <c r="M18" s="215"/>
      <c r="N18" s="100"/>
      <c r="O18" s="242"/>
      <c r="P18" s="244"/>
      <c r="Q18" s="252"/>
      <c r="R18" s="252"/>
      <c r="S18" s="242"/>
      <c r="T18" s="243"/>
      <c r="U18" s="244"/>
      <c r="V18" s="252"/>
      <c r="W18" s="252"/>
      <c r="X18" s="100"/>
      <c r="Y18" s="97"/>
      <c r="Z18" s="98"/>
      <c r="AA18" s="215"/>
      <c r="AB18" s="215"/>
      <c r="AC18" s="215"/>
      <c r="AD18" s="100"/>
      <c r="AE18" s="242"/>
      <c r="AF18" s="244"/>
      <c r="AG18" s="252"/>
      <c r="AH18" s="253"/>
      <c r="AI18" s="242"/>
      <c r="AJ18" s="243"/>
      <c r="AK18" s="244"/>
      <c r="AL18" s="252"/>
      <c r="AM18" s="252"/>
      <c r="AN18" s="100"/>
      <c r="AO18" s="14"/>
      <c r="AP18" s="9"/>
      <c r="AQ18" s="57"/>
      <c r="AR18" s="63"/>
    </row>
    <row r="19" spans="2:44" ht="9" customHeight="1" thickBot="1" x14ac:dyDescent="0.25">
      <c r="B19" s="9"/>
      <c r="C19" s="60"/>
      <c r="D19" s="9"/>
      <c r="E19" s="190"/>
      <c r="F19" s="191"/>
      <c r="G19" s="191"/>
      <c r="H19" s="192"/>
      <c r="I19" s="14"/>
      <c r="J19" s="9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97"/>
      <c r="Z19" s="98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4"/>
      <c r="AP19" s="9"/>
      <c r="AQ19" s="57"/>
      <c r="AR19" s="63"/>
    </row>
    <row r="20" spans="2:44" ht="9" customHeight="1" x14ac:dyDescent="0.2">
      <c r="B20" s="9"/>
      <c r="C20" s="60"/>
      <c r="D20" s="9"/>
      <c r="E20" s="190"/>
      <c r="F20" s="191"/>
      <c r="G20" s="191"/>
      <c r="H20" s="192"/>
      <c r="I20" s="14"/>
      <c r="J20" s="9"/>
      <c r="K20" s="215" t="s">
        <v>79</v>
      </c>
      <c r="L20" s="215"/>
      <c r="M20" s="215"/>
      <c r="N20" s="215"/>
      <c r="O20" s="100"/>
      <c r="P20" s="209" t="str">
        <f>IF(AND($AU$7=1,'퇴직금 계산기'!$I$8&lt;&gt;""),'퇴직금 계산기'!$I$8,"")</f>
        <v/>
      </c>
      <c r="Q20" s="210"/>
      <c r="R20" s="210"/>
      <c r="S20" s="211"/>
      <c r="T20" s="100"/>
      <c r="U20" s="100"/>
      <c r="V20" s="100"/>
      <c r="W20" s="100"/>
      <c r="X20" s="100"/>
      <c r="Y20" s="97"/>
      <c r="Z20" s="98"/>
      <c r="AA20" s="215" t="s">
        <v>79</v>
      </c>
      <c r="AB20" s="215"/>
      <c r="AC20" s="215"/>
      <c r="AD20" s="215"/>
      <c r="AE20" s="100"/>
      <c r="AF20" s="254"/>
      <c r="AG20" s="255"/>
      <c r="AH20" s="255"/>
      <c r="AI20" s="256"/>
      <c r="AJ20" s="100"/>
      <c r="AK20" s="100"/>
      <c r="AL20" s="100"/>
      <c r="AM20" s="100"/>
      <c r="AN20" s="100"/>
      <c r="AO20" s="14"/>
      <c r="AP20" s="9"/>
      <c r="AQ20" s="57"/>
      <c r="AR20" s="63"/>
    </row>
    <row r="21" spans="2:44" ht="9" customHeight="1" thickBot="1" x14ac:dyDescent="0.25">
      <c r="B21" s="9"/>
      <c r="C21" s="60"/>
      <c r="D21" s="9"/>
      <c r="E21" s="190"/>
      <c r="F21" s="191"/>
      <c r="G21" s="191"/>
      <c r="H21" s="192"/>
      <c r="I21" s="14"/>
      <c r="J21" s="9"/>
      <c r="K21" s="215"/>
      <c r="L21" s="215"/>
      <c r="M21" s="215"/>
      <c r="N21" s="215"/>
      <c r="O21" s="100"/>
      <c r="P21" s="212"/>
      <c r="Q21" s="213"/>
      <c r="R21" s="213"/>
      <c r="S21" s="214"/>
      <c r="T21" s="100"/>
      <c r="U21" s="100"/>
      <c r="V21" s="100"/>
      <c r="W21" s="100"/>
      <c r="X21" s="100"/>
      <c r="Y21" s="97"/>
      <c r="Z21" s="98"/>
      <c r="AA21" s="215"/>
      <c r="AB21" s="215"/>
      <c r="AC21" s="215"/>
      <c r="AD21" s="215"/>
      <c r="AE21" s="100"/>
      <c r="AF21" s="257"/>
      <c r="AG21" s="258"/>
      <c r="AH21" s="258"/>
      <c r="AI21" s="259"/>
      <c r="AJ21" s="100"/>
      <c r="AK21" s="100"/>
      <c r="AL21" s="100"/>
      <c r="AM21" s="100"/>
      <c r="AN21" s="100"/>
      <c r="AO21" s="14"/>
      <c r="AP21" s="9"/>
      <c r="AQ21" s="57"/>
      <c r="AR21" s="63"/>
    </row>
    <row r="22" spans="2:44" ht="9" customHeight="1" thickBot="1" x14ac:dyDescent="0.25">
      <c r="B22" s="9"/>
      <c r="C22" s="60"/>
      <c r="D22" s="9"/>
      <c r="E22" s="190"/>
      <c r="F22" s="191"/>
      <c r="G22" s="191"/>
      <c r="H22" s="192"/>
      <c r="I22" s="14"/>
      <c r="J22" s="9"/>
      <c r="K22" s="100"/>
      <c r="L22" s="100"/>
      <c r="M22" s="100"/>
      <c r="N22" s="100"/>
      <c r="O22" s="100"/>
      <c r="P22" s="101"/>
      <c r="Q22" s="101"/>
      <c r="R22" s="101"/>
      <c r="S22" s="101"/>
      <c r="T22" s="100"/>
      <c r="U22" s="100"/>
      <c r="V22" s="100"/>
      <c r="W22" s="100"/>
      <c r="X22" s="100"/>
      <c r="Y22" s="97"/>
      <c r="Z22" s="98"/>
      <c r="AA22" s="100"/>
      <c r="AB22" s="100"/>
      <c r="AC22" s="100"/>
      <c r="AD22" s="100"/>
      <c r="AE22" s="100"/>
      <c r="AF22" s="101"/>
      <c r="AG22" s="102"/>
      <c r="AH22" s="102"/>
      <c r="AI22" s="102"/>
      <c r="AJ22" s="100"/>
      <c r="AK22" s="100"/>
      <c r="AL22" s="100"/>
      <c r="AM22" s="100"/>
      <c r="AN22" s="100"/>
      <c r="AO22" s="14"/>
      <c r="AP22" s="9"/>
      <c r="AQ22" s="57"/>
      <c r="AR22" s="63"/>
    </row>
    <row r="23" spans="2:44" ht="9" customHeight="1" x14ac:dyDescent="0.2">
      <c r="B23" s="9"/>
      <c r="C23" s="60"/>
      <c r="D23" s="9"/>
      <c r="E23" s="190"/>
      <c r="F23" s="191"/>
      <c r="G23" s="191"/>
      <c r="H23" s="192"/>
      <c r="I23" s="14"/>
      <c r="J23" s="9"/>
      <c r="K23" s="215" t="s">
        <v>80</v>
      </c>
      <c r="L23" s="215"/>
      <c r="M23" s="215"/>
      <c r="N23" s="215"/>
      <c r="O23" s="100"/>
      <c r="P23" s="209" t="str">
        <f>IF(AND($AU$7=1,'퇴직금 계산기'!$Q$8&lt;&gt;""),'퇴직금 계산기'!$Q$8,"")</f>
        <v/>
      </c>
      <c r="Q23" s="210"/>
      <c r="R23" s="210"/>
      <c r="S23" s="211"/>
      <c r="T23" s="100"/>
      <c r="U23" s="100"/>
      <c r="V23" s="100"/>
      <c r="W23" s="100"/>
      <c r="X23" s="100"/>
      <c r="Y23" s="97"/>
      <c r="Z23" s="98"/>
      <c r="AA23" s="215" t="s">
        <v>80</v>
      </c>
      <c r="AB23" s="215"/>
      <c r="AC23" s="215"/>
      <c r="AD23" s="215"/>
      <c r="AE23" s="100"/>
      <c r="AF23" s="254"/>
      <c r="AG23" s="255"/>
      <c r="AH23" s="255"/>
      <c r="AI23" s="256"/>
      <c r="AJ23" s="100"/>
      <c r="AK23" s="100"/>
      <c r="AL23" s="100"/>
      <c r="AM23" s="100"/>
      <c r="AN23" s="100"/>
      <c r="AO23" s="14"/>
      <c r="AP23" s="9"/>
      <c r="AQ23" s="57"/>
      <c r="AR23" s="63"/>
    </row>
    <row r="24" spans="2:44" ht="9" customHeight="1" thickBot="1" x14ac:dyDescent="0.25">
      <c r="B24" s="9"/>
      <c r="C24" s="60"/>
      <c r="D24" s="9"/>
      <c r="E24" s="190"/>
      <c r="F24" s="191"/>
      <c r="G24" s="191"/>
      <c r="H24" s="192"/>
      <c r="I24" s="14"/>
      <c r="J24" s="9"/>
      <c r="K24" s="215"/>
      <c r="L24" s="215"/>
      <c r="M24" s="215"/>
      <c r="N24" s="215"/>
      <c r="O24" s="100"/>
      <c r="P24" s="212"/>
      <c r="Q24" s="213"/>
      <c r="R24" s="213"/>
      <c r="S24" s="214"/>
      <c r="T24" s="100"/>
      <c r="U24" s="100"/>
      <c r="V24" s="100"/>
      <c r="W24" s="100"/>
      <c r="X24" s="100"/>
      <c r="Y24" s="97"/>
      <c r="Z24" s="98"/>
      <c r="AA24" s="215"/>
      <c r="AB24" s="215"/>
      <c r="AC24" s="215"/>
      <c r="AD24" s="215"/>
      <c r="AE24" s="100"/>
      <c r="AF24" s="257"/>
      <c r="AG24" s="258"/>
      <c r="AH24" s="258"/>
      <c r="AI24" s="259"/>
      <c r="AJ24" s="100"/>
      <c r="AK24" s="100"/>
      <c r="AL24" s="100"/>
      <c r="AM24" s="100"/>
      <c r="AN24" s="100"/>
      <c r="AO24" s="14"/>
      <c r="AP24" s="9"/>
      <c r="AQ24" s="57"/>
      <c r="AR24" s="63"/>
    </row>
    <row r="25" spans="2:44" ht="9" customHeight="1" thickBot="1" x14ac:dyDescent="0.25">
      <c r="B25" s="9"/>
      <c r="C25" s="60"/>
      <c r="D25" s="9"/>
      <c r="E25" s="190"/>
      <c r="F25" s="191"/>
      <c r="G25" s="191"/>
      <c r="H25" s="192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9"/>
      <c r="AQ25" s="57"/>
      <c r="AR25" s="63"/>
    </row>
    <row r="26" spans="2:44" ht="9" customHeight="1" x14ac:dyDescent="0.2">
      <c r="B26" s="9"/>
      <c r="C26" s="60"/>
      <c r="D26" s="9"/>
      <c r="E26" s="190"/>
      <c r="F26" s="191"/>
      <c r="G26" s="191"/>
      <c r="H26" s="192"/>
      <c r="I26" s="14"/>
      <c r="J26" s="262" t="s">
        <v>82</v>
      </c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0" t="str">
        <f>IFERROR(IF(AL26="","","(퇴직일 과세연도 : "),"")</f>
        <v/>
      </c>
      <c r="AG26" s="260"/>
      <c r="AH26" s="260"/>
      <c r="AI26" s="260"/>
      <c r="AJ26" s="260"/>
      <c r="AK26" s="260"/>
      <c r="AL26" s="266" t="str">
        <f>IFERROR(IF($AU$7=1,YEAR($P$23),IF(AND($AU$7=2,$AF$23&lt;&gt;""),YEAR($AF$23),"")),"")</f>
        <v/>
      </c>
      <c r="AM26" s="266"/>
      <c r="AN26" s="266"/>
      <c r="AO26" s="268" t="str">
        <f>IFERROR(IF($AL$26="","",")"),"")</f>
        <v/>
      </c>
      <c r="AP26" s="9"/>
      <c r="AQ26" s="57"/>
      <c r="AR26" s="63"/>
    </row>
    <row r="27" spans="2:44" ht="9" customHeight="1" thickBot="1" x14ac:dyDescent="0.25">
      <c r="B27" s="9"/>
      <c r="C27" s="60"/>
      <c r="D27" s="9"/>
      <c r="E27" s="190"/>
      <c r="F27" s="191"/>
      <c r="G27" s="191"/>
      <c r="H27" s="192"/>
      <c r="I27" s="14"/>
      <c r="J27" s="264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1"/>
      <c r="AG27" s="261"/>
      <c r="AH27" s="261"/>
      <c r="AI27" s="261"/>
      <c r="AJ27" s="261"/>
      <c r="AK27" s="261"/>
      <c r="AL27" s="267"/>
      <c r="AM27" s="267"/>
      <c r="AN27" s="267"/>
      <c r="AO27" s="269"/>
      <c r="AP27" s="9"/>
      <c r="AQ27" s="57"/>
      <c r="AR27" s="63"/>
    </row>
    <row r="28" spans="2:44" ht="9" customHeight="1" x14ac:dyDescent="0.2">
      <c r="B28" s="9"/>
      <c r="C28" s="60"/>
      <c r="D28" s="9"/>
      <c r="E28" s="190"/>
      <c r="F28" s="191"/>
      <c r="G28" s="191"/>
      <c r="H28" s="192"/>
      <c r="I28" s="14"/>
      <c r="J28" s="9"/>
      <c r="K28" s="270" t="s">
        <v>36</v>
      </c>
      <c r="L28" s="270"/>
      <c r="M28" s="270"/>
      <c r="N28" s="270"/>
      <c r="O28" s="270"/>
      <c r="P28" s="270"/>
      <c r="Q28" s="270"/>
      <c r="R28" s="270"/>
      <c r="S28" s="14"/>
      <c r="T28" s="9"/>
      <c r="U28" s="270" t="s">
        <v>37</v>
      </c>
      <c r="V28" s="270"/>
      <c r="W28" s="270"/>
      <c r="X28" s="270"/>
      <c r="Y28" s="270"/>
      <c r="Z28" s="270"/>
      <c r="AA28" s="270"/>
      <c r="AB28" s="270"/>
      <c r="AC28" s="270"/>
      <c r="AD28" s="14"/>
      <c r="AE28" s="9"/>
      <c r="AF28" s="270" t="s">
        <v>38</v>
      </c>
      <c r="AG28" s="270"/>
      <c r="AH28" s="270"/>
      <c r="AI28" s="270"/>
      <c r="AJ28" s="270"/>
      <c r="AK28" s="270"/>
      <c r="AL28" s="270"/>
      <c r="AM28" s="270"/>
      <c r="AN28" s="270"/>
      <c r="AO28" s="14"/>
      <c r="AP28" s="9"/>
      <c r="AQ28" s="57"/>
      <c r="AR28" s="63"/>
    </row>
    <row r="29" spans="2:44" ht="9" customHeight="1" thickBot="1" x14ac:dyDescent="0.25">
      <c r="B29" s="9"/>
      <c r="C29" s="60"/>
      <c r="D29" s="9"/>
      <c r="E29" s="190"/>
      <c r="F29" s="191"/>
      <c r="G29" s="191"/>
      <c r="H29" s="192"/>
      <c r="I29" s="14"/>
      <c r="J29" s="9"/>
      <c r="K29" s="271"/>
      <c r="L29" s="271"/>
      <c r="M29" s="271"/>
      <c r="N29" s="271"/>
      <c r="O29" s="271"/>
      <c r="P29" s="271"/>
      <c r="Q29" s="271"/>
      <c r="R29" s="271"/>
      <c r="S29" s="14"/>
      <c r="T29" s="9"/>
      <c r="U29" s="271"/>
      <c r="V29" s="271"/>
      <c r="W29" s="271"/>
      <c r="X29" s="271"/>
      <c r="Y29" s="271"/>
      <c r="Z29" s="271"/>
      <c r="AA29" s="271"/>
      <c r="AB29" s="271"/>
      <c r="AC29" s="271"/>
      <c r="AD29" s="14"/>
      <c r="AE29" s="9"/>
      <c r="AF29" s="271"/>
      <c r="AG29" s="271"/>
      <c r="AH29" s="271"/>
      <c r="AI29" s="271"/>
      <c r="AJ29" s="271"/>
      <c r="AK29" s="271"/>
      <c r="AL29" s="271"/>
      <c r="AM29" s="271"/>
      <c r="AN29" s="271"/>
      <c r="AO29" s="14"/>
      <c r="AP29" s="9"/>
      <c r="AQ29" s="57"/>
      <c r="AR29" s="63"/>
    </row>
    <row r="30" spans="2:44" ht="9" customHeight="1" thickTop="1" thickBot="1" x14ac:dyDescent="0.25">
      <c r="B30" s="9"/>
      <c r="C30" s="60"/>
      <c r="D30" s="9"/>
      <c r="E30" s="190"/>
      <c r="F30" s="191"/>
      <c r="G30" s="191"/>
      <c r="H30" s="192"/>
      <c r="I30" s="14"/>
      <c r="J30" s="9"/>
      <c r="K30" s="14"/>
      <c r="L30" s="14"/>
      <c r="M30" s="14"/>
      <c r="N30" s="14"/>
      <c r="O30" s="14"/>
      <c r="P30" s="14"/>
      <c r="Q30" s="14"/>
      <c r="R30" s="14"/>
      <c r="S30" s="14"/>
      <c r="T30" s="9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9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9"/>
      <c r="AQ30" s="57"/>
      <c r="AR30" s="63"/>
    </row>
    <row r="31" spans="2:44" ht="9" customHeight="1" x14ac:dyDescent="0.2">
      <c r="B31" s="9"/>
      <c r="C31" s="60"/>
      <c r="D31" s="9"/>
      <c r="E31" s="190"/>
      <c r="F31" s="191"/>
      <c r="G31" s="191"/>
      <c r="H31" s="192"/>
      <c r="I31" s="14"/>
      <c r="J31" s="9"/>
      <c r="K31" s="272">
        <v>41274</v>
      </c>
      <c r="L31" s="272"/>
      <c r="M31" s="272"/>
      <c r="N31" s="272"/>
      <c r="O31" s="273" t="s">
        <v>49</v>
      </c>
      <c r="P31" s="273"/>
      <c r="Q31" s="273"/>
      <c r="R31" s="273"/>
      <c r="S31" s="273"/>
      <c r="T31" s="9"/>
      <c r="U31" s="281" t="str">
        <f>IF(AND($AU$7=1,P20&lt;=K31),P20,IF(AND($AU$7=2,AF20=""),"",IF(AND($AU$7=2,AF20&lt;=K31),AF20,"")))</f>
        <v/>
      </c>
      <c r="V31" s="282"/>
      <c r="W31" s="282"/>
      <c r="X31" s="283"/>
      <c r="Y31" s="157" t="s">
        <v>51</v>
      </c>
      <c r="Z31" s="281" t="str">
        <f>IF(OR(U31="",U31=0),"",K31)</f>
        <v/>
      </c>
      <c r="AA31" s="282"/>
      <c r="AB31" s="282"/>
      <c r="AC31" s="283"/>
      <c r="AD31" s="14"/>
      <c r="AE31" s="9"/>
      <c r="AF31" s="274">
        <f>IFERROR(IF(Z31="",0,ROUNDUP(AJ31/12,0)),"")</f>
        <v>0</v>
      </c>
      <c r="AG31" s="276"/>
      <c r="AH31" s="157" t="s">
        <v>53</v>
      </c>
      <c r="AI31" s="280" t="s">
        <v>54</v>
      </c>
      <c r="AJ31" s="274">
        <f>IFERROR(IF($Z$31-$U$31&gt;=0,DATEDIF(U31,Z31,"M")+1,0),0)</f>
        <v>0</v>
      </c>
      <c r="AK31" s="275"/>
      <c r="AL31" s="276"/>
      <c r="AM31" s="273" t="s">
        <v>35</v>
      </c>
      <c r="AN31" s="273"/>
      <c r="AO31" s="14"/>
      <c r="AP31" s="9"/>
      <c r="AQ31" s="57"/>
      <c r="AR31" s="63"/>
    </row>
    <row r="32" spans="2:44" ht="9" customHeight="1" thickBot="1" x14ac:dyDescent="0.25">
      <c r="B32" s="9"/>
      <c r="C32" s="60"/>
      <c r="D32" s="9"/>
      <c r="E32" s="190"/>
      <c r="F32" s="191"/>
      <c r="G32" s="191"/>
      <c r="H32" s="192"/>
      <c r="I32" s="14"/>
      <c r="J32" s="9"/>
      <c r="K32" s="272"/>
      <c r="L32" s="272"/>
      <c r="M32" s="272"/>
      <c r="N32" s="272"/>
      <c r="O32" s="273"/>
      <c r="P32" s="273"/>
      <c r="Q32" s="273"/>
      <c r="R32" s="273"/>
      <c r="S32" s="273"/>
      <c r="T32" s="9"/>
      <c r="U32" s="284"/>
      <c r="V32" s="285"/>
      <c r="W32" s="285"/>
      <c r="X32" s="286"/>
      <c r="Y32" s="157"/>
      <c r="Z32" s="284"/>
      <c r="AA32" s="285"/>
      <c r="AB32" s="285"/>
      <c r="AC32" s="286"/>
      <c r="AD32" s="14"/>
      <c r="AE32" s="9"/>
      <c r="AF32" s="277"/>
      <c r="AG32" s="279"/>
      <c r="AH32" s="157"/>
      <c r="AI32" s="280"/>
      <c r="AJ32" s="277"/>
      <c r="AK32" s="278"/>
      <c r="AL32" s="279"/>
      <c r="AM32" s="273"/>
      <c r="AN32" s="273"/>
      <c r="AO32" s="14"/>
      <c r="AP32" s="9"/>
      <c r="AQ32" s="57"/>
      <c r="AR32" s="63"/>
    </row>
    <row r="33" spans="2:44" ht="9" customHeight="1" thickBot="1" x14ac:dyDescent="0.25">
      <c r="B33" s="9"/>
      <c r="C33" s="60"/>
      <c r="D33" s="9"/>
      <c r="E33" s="190"/>
      <c r="F33" s="191"/>
      <c r="G33" s="191"/>
      <c r="H33" s="192"/>
      <c r="I33" s="14"/>
      <c r="J33" s="9"/>
      <c r="K33" s="92"/>
      <c r="L33" s="92"/>
      <c r="M33" s="92"/>
      <c r="N33" s="92"/>
      <c r="O33" s="14"/>
      <c r="P33" s="14"/>
      <c r="Q33" s="14"/>
      <c r="R33" s="14"/>
      <c r="S33" s="14"/>
      <c r="T33" s="9"/>
      <c r="U33" s="93"/>
      <c r="V33" s="93"/>
      <c r="W33" s="93"/>
      <c r="X33" s="93"/>
      <c r="Y33" s="83"/>
      <c r="Z33" s="92"/>
      <c r="AA33" s="92"/>
      <c r="AB33" s="92"/>
      <c r="AC33" s="92"/>
      <c r="AD33" s="14"/>
      <c r="AE33" s="9"/>
      <c r="AF33" s="94"/>
      <c r="AG33" s="94"/>
      <c r="AH33" s="14"/>
      <c r="AI33" s="14"/>
      <c r="AJ33" s="95"/>
      <c r="AK33" s="95"/>
      <c r="AL33" s="95"/>
      <c r="AM33" s="14"/>
      <c r="AN33" s="14"/>
      <c r="AO33" s="14"/>
      <c r="AP33" s="9"/>
      <c r="AQ33" s="57"/>
      <c r="AR33" s="63"/>
    </row>
    <row r="34" spans="2:44" ht="9" customHeight="1" x14ac:dyDescent="0.2">
      <c r="B34" s="9"/>
      <c r="C34" s="60"/>
      <c r="D34" s="9"/>
      <c r="E34" s="190"/>
      <c r="F34" s="191"/>
      <c r="G34" s="191"/>
      <c r="H34" s="192"/>
      <c r="I34" s="14"/>
      <c r="J34" s="9"/>
      <c r="K34" s="272">
        <v>41275</v>
      </c>
      <c r="L34" s="272"/>
      <c r="M34" s="272"/>
      <c r="N34" s="272"/>
      <c r="O34" s="273" t="s">
        <v>50</v>
      </c>
      <c r="P34" s="273"/>
      <c r="Q34" s="273"/>
      <c r="R34" s="273"/>
      <c r="S34" s="273"/>
      <c r="T34" s="9"/>
      <c r="U34" s="281" t="str">
        <f>IF(AND(AU7=1,P20&lt;&gt;"",P23&lt;&gt;"",P20&lt;=K34,P23&gt;K34),K34,IF(AND(AU7=1,P20&gt;K34,P23&gt;K34),P20,IF(AND(AU7=2,AF20&lt;&gt;"",AF23&lt;&gt;"",AF20&lt;=K34,AF23&gt;K34),K34,IF(AND(AU7=2,AF20&gt;K34,AF23&gt;K34),AF20,""))))</f>
        <v/>
      </c>
      <c r="V34" s="282"/>
      <c r="W34" s="282"/>
      <c r="X34" s="283"/>
      <c r="Y34" s="157" t="s">
        <v>52</v>
      </c>
      <c r="Z34" s="281" t="str">
        <f>IF(OR(U34="",U34=0),"",IF($AU$7=1,P23,IF(AU7=2,AF23,"")))</f>
        <v/>
      </c>
      <c r="AA34" s="282"/>
      <c r="AB34" s="282"/>
      <c r="AC34" s="283"/>
      <c r="AD34" s="14"/>
      <c r="AE34" s="9"/>
      <c r="AF34" s="274">
        <f>IFERROR(IF(AND(Z34&lt;&gt;"",$AU$7=1),O17-AF31,IF(AND(Z34&lt;&gt;"",$AU$7=2),AE17-AF31,0)),0)</f>
        <v>0</v>
      </c>
      <c r="AG34" s="276"/>
      <c r="AH34" s="157" t="s">
        <v>55</v>
      </c>
      <c r="AI34" s="280" t="s">
        <v>56</v>
      </c>
      <c r="AJ34" s="274">
        <f>IFERROR(IF(AU7=1,S17-AJ31,IF(AU7=2,AI17-AJ31,"")),0)</f>
        <v>0</v>
      </c>
      <c r="AK34" s="275"/>
      <c r="AL34" s="276"/>
      <c r="AM34" s="273" t="s">
        <v>35</v>
      </c>
      <c r="AN34" s="273"/>
      <c r="AO34" s="14"/>
      <c r="AP34" s="9"/>
      <c r="AQ34" s="57"/>
      <c r="AR34" s="63"/>
    </row>
    <row r="35" spans="2:44" ht="9" customHeight="1" thickBot="1" x14ac:dyDescent="0.25">
      <c r="B35" s="9"/>
      <c r="C35" s="60"/>
      <c r="D35" s="9"/>
      <c r="E35" s="190"/>
      <c r="F35" s="191"/>
      <c r="G35" s="191"/>
      <c r="H35" s="192"/>
      <c r="I35" s="14"/>
      <c r="J35" s="9"/>
      <c r="K35" s="272"/>
      <c r="L35" s="272"/>
      <c r="M35" s="272"/>
      <c r="N35" s="272"/>
      <c r="O35" s="273"/>
      <c r="P35" s="273"/>
      <c r="Q35" s="273"/>
      <c r="R35" s="273"/>
      <c r="S35" s="273"/>
      <c r="T35" s="9"/>
      <c r="U35" s="284"/>
      <c r="V35" s="285"/>
      <c r="W35" s="285"/>
      <c r="X35" s="286"/>
      <c r="Y35" s="157"/>
      <c r="Z35" s="284"/>
      <c r="AA35" s="285"/>
      <c r="AB35" s="285"/>
      <c r="AC35" s="286"/>
      <c r="AD35" s="14"/>
      <c r="AE35" s="9"/>
      <c r="AF35" s="277"/>
      <c r="AG35" s="279"/>
      <c r="AH35" s="157"/>
      <c r="AI35" s="280"/>
      <c r="AJ35" s="277"/>
      <c r="AK35" s="278"/>
      <c r="AL35" s="279"/>
      <c r="AM35" s="273"/>
      <c r="AN35" s="273"/>
      <c r="AO35" s="14"/>
      <c r="AP35" s="9"/>
      <c r="AQ35" s="57"/>
      <c r="AR35" s="63"/>
    </row>
    <row r="36" spans="2:44" ht="9" customHeight="1" thickBot="1" x14ac:dyDescent="0.25">
      <c r="B36" s="9"/>
      <c r="C36" s="60"/>
      <c r="D36" s="9"/>
      <c r="E36" s="193"/>
      <c r="F36" s="194"/>
      <c r="G36" s="194"/>
      <c r="H36" s="195"/>
      <c r="I36" s="14"/>
      <c r="J36" s="9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96"/>
      <c r="AP36" s="9"/>
      <c r="AQ36" s="57"/>
      <c r="AR36" s="63"/>
    </row>
    <row r="37" spans="2:44" ht="9" customHeight="1" thickTop="1" thickBot="1" x14ac:dyDescent="0.25">
      <c r="B37" s="9"/>
      <c r="C37" s="60"/>
      <c r="D37" s="9"/>
      <c r="E37" s="9"/>
      <c r="F37" s="9"/>
      <c r="G37" s="9"/>
      <c r="H37" s="9"/>
      <c r="I37" s="14"/>
      <c r="J37" s="9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9"/>
      <c r="AP37" s="9"/>
      <c r="AQ37" s="57"/>
      <c r="AR37" s="63"/>
    </row>
    <row r="38" spans="2:44" ht="9" customHeight="1" thickTop="1" x14ac:dyDescent="0.2">
      <c r="B38" s="9"/>
      <c r="C38" s="60"/>
      <c r="D38" s="9"/>
      <c r="E38" s="217" t="s">
        <v>89</v>
      </c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9"/>
      <c r="AP38" s="90"/>
      <c r="AQ38" s="57"/>
      <c r="AR38" s="63"/>
    </row>
    <row r="39" spans="2:44" ht="9" customHeight="1" thickBot="1" x14ac:dyDescent="0.25">
      <c r="B39" s="9"/>
      <c r="C39" s="60"/>
      <c r="D39" s="9"/>
      <c r="E39" s="220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2"/>
      <c r="AP39" s="90"/>
      <c r="AQ39" s="57"/>
      <c r="AR39" s="63"/>
    </row>
    <row r="40" spans="2:44" ht="9" customHeight="1" thickTop="1" thickBot="1" x14ac:dyDescent="0.25">
      <c r="B40" s="9"/>
      <c r="C40" s="6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57"/>
      <c r="AR40" s="63"/>
    </row>
    <row r="41" spans="2:44" ht="9" customHeight="1" thickTop="1" x14ac:dyDescent="0.2">
      <c r="B41" s="9"/>
      <c r="C41" s="60"/>
      <c r="D41" s="9"/>
      <c r="E41" s="223">
        <v>42369</v>
      </c>
      <c r="F41" s="224"/>
      <c r="G41" s="224"/>
      <c r="H41" s="224"/>
      <c r="I41" s="330" t="s">
        <v>39</v>
      </c>
      <c r="J41" s="330"/>
      <c r="K41" s="330"/>
      <c r="L41" s="119"/>
      <c r="M41" s="119"/>
      <c r="N41" s="119"/>
      <c r="O41" s="119"/>
      <c r="P41" s="119"/>
      <c r="Q41" s="120"/>
      <c r="R41" s="120"/>
      <c r="S41" s="120"/>
      <c r="T41" s="120"/>
      <c r="U41" s="120"/>
      <c r="V41" s="120"/>
      <c r="W41" s="338" t="s">
        <v>34</v>
      </c>
      <c r="X41" s="336" t="str">
        <f>IF(AL26=2016,80%,IF(AL26=2017,60%,IF(AL26=2018,40%,IF(AL26=2019,20%,""))))</f>
        <v/>
      </c>
      <c r="Y41" s="336"/>
      <c r="Z41" s="332" t="s">
        <v>45</v>
      </c>
      <c r="AA41" s="333"/>
      <c r="AB41" s="97"/>
      <c r="AC41" s="98"/>
      <c r="AD41" s="227">
        <v>42369</v>
      </c>
      <c r="AE41" s="228"/>
      <c r="AF41" s="228"/>
      <c r="AG41" s="228"/>
      <c r="AH41" s="293" t="s">
        <v>46</v>
      </c>
      <c r="AI41" s="293"/>
      <c r="AJ41" s="293"/>
      <c r="AK41" s="291" t="s">
        <v>34</v>
      </c>
      <c r="AL41" s="289" t="str">
        <f>IFERROR(1-X41,"")</f>
        <v/>
      </c>
      <c r="AM41" s="289"/>
      <c r="AN41" s="287" t="s">
        <v>45</v>
      </c>
      <c r="AO41" s="287"/>
      <c r="AP41" s="9"/>
      <c r="AQ41" s="57"/>
      <c r="AR41" s="63"/>
    </row>
    <row r="42" spans="2:44" ht="9" customHeight="1" thickBot="1" x14ac:dyDescent="0.25">
      <c r="B42" s="9"/>
      <c r="C42" s="60"/>
      <c r="D42" s="9"/>
      <c r="E42" s="225"/>
      <c r="F42" s="226"/>
      <c r="G42" s="226"/>
      <c r="H42" s="226"/>
      <c r="I42" s="331"/>
      <c r="J42" s="331"/>
      <c r="K42" s="331"/>
      <c r="L42" s="121"/>
      <c r="M42" s="122"/>
      <c r="N42" s="122"/>
      <c r="O42" s="123"/>
      <c r="P42" s="123"/>
      <c r="Q42" s="123"/>
      <c r="R42" s="123"/>
      <c r="S42" s="123"/>
      <c r="T42" s="123"/>
      <c r="U42" s="123"/>
      <c r="V42" s="123"/>
      <c r="W42" s="339"/>
      <c r="X42" s="337"/>
      <c r="Y42" s="337"/>
      <c r="Z42" s="334"/>
      <c r="AA42" s="335"/>
      <c r="AB42" s="97"/>
      <c r="AC42" s="98"/>
      <c r="AD42" s="229"/>
      <c r="AE42" s="230"/>
      <c r="AF42" s="230"/>
      <c r="AG42" s="230"/>
      <c r="AH42" s="294"/>
      <c r="AI42" s="294"/>
      <c r="AJ42" s="294"/>
      <c r="AK42" s="292"/>
      <c r="AL42" s="290"/>
      <c r="AM42" s="290"/>
      <c r="AN42" s="288"/>
      <c r="AO42" s="288"/>
      <c r="AP42" s="9"/>
      <c r="AQ42" s="57"/>
      <c r="AR42" s="63"/>
    </row>
    <row r="43" spans="2:44" ht="9" customHeight="1" thickTop="1" thickBot="1" x14ac:dyDescent="0.25">
      <c r="B43" s="9"/>
      <c r="C43" s="60"/>
      <c r="D43" s="9"/>
      <c r="E43" s="87"/>
      <c r="F43" s="87"/>
      <c r="G43" s="87"/>
      <c r="H43" s="87"/>
      <c r="I43" s="88"/>
      <c r="J43" s="88"/>
      <c r="K43" s="9"/>
      <c r="L43" s="9"/>
      <c r="M43" s="9"/>
      <c r="N43" s="78"/>
      <c r="O43" s="89"/>
      <c r="P43" s="8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7"/>
      <c r="AC43" s="98"/>
      <c r="AD43" s="9"/>
      <c r="AE43" s="9"/>
      <c r="AF43" s="9"/>
      <c r="AG43" s="87"/>
      <c r="AH43" s="87"/>
      <c r="AI43" s="87"/>
      <c r="AJ43" s="87"/>
      <c r="AK43" s="9"/>
      <c r="AL43" s="9"/>
      <c r="AM43" s="9"/>
      <c r="AN43" s="78"/>
      <c r="AO43" s="89"/>
      <c r="AP43" s="9"/>
      <c r="AQ43" s="57"/>
      <c r="AR43" s="63"/>
    </row>
    <row r="44" spans="2:44" ht="9" customHeight="1" thickTop="1" x14ac:dyDescent="0.2">
      <c r="B44" s="9"/>
      <c r="C44" s="60"/>
      <c r="D44" s="9"/>
      <c r="E44" s="308" t="s">
        <v>65</v>
      </c>
      <c r="F44" s="309"/>
      <c r="G44" s="309"/>
      <c r="H44" s="309"/>
      <c r="I44" s="309"/>
      <c r="J44" s="309"/>
      <c r="K44" s="309"/>
      <c r="L44" s="309"/>
      <c r="M44" s="310"/>
      <c r="N44" s="9"/>
      <c r="O44" s="231">
        <f>IF(AND($AU$7=1,P20&lt;=E41),$P$13,IF(AND($AU$7=2,AF20&lt;=E41),$AF$13,0))</f>
        <v>0</v>
      </c>
      <c r="P44" s="232"/>
      <c r="Q44" s="232"/>
      <c r="R44" s="232"/>
      <c r="S44" s="233"/>
      <c r="T44" s="237" t="s">
        <v>57</v>
      </c>
      <c r="U44" s="9"/>
      <c r="V44" s="9"/>
      <c r="W44" s="9"/>
      <c r="X44" s="9"/>
      <c r="Y44" s="9"/>
      <c r="Z44" s="9"/>
      <c r="AA44" s="9"/>
      <c r="AB44" s="97"/>
      <c r="AC44" s="98"/>
      <c r="AD44" s="340" t="s">
        <v>69</v>
      </c>
      <c r="AE44" s="341"/>
      <c r="AF44" s="341"/>
      <c r="AG44" s="341"/>
      <c r="AH44" s="342"/>
      <c r="AI44" s="9"/>
      <c r="AJ44" s="168">
        <f>IF($AU$7=1,$P$13,IF($AU$7=2,$AF$13,0))</f>
        <v>0</v>
      </c>
      <c r="AK44" s="169"/>
      <c r="AL44" s="169"/>
      <c r="AM44" s="169"/>
      <c r="AN44" s="170"/>
      <c r="AO44" s="237" t="s">
        <v>81</v>
      </c>
      <c r="AP44" s="9"/>
      <c r="AQ44" s="57"/>
      <c r="AR44" s="63"/>
    </row>
    <row r="45" spans="2:44" ht="9" customHeight="1" thickBot="1" x14ac:dyDescent="0.25">
      <c r="B45" s="9"/>
      <c r="C45" s="60"/>
      <c r="D45" s="9"/>
      <c r="E45" s="311"/>
      <c r="F45" s="312"/>
      <c r="G45" s="312"/>
      <c r="H45" s="312"/>
      <c r="I45" s="312"/>
      <c r="J45" s="312"/>
      <c r="K45" s="312"/>
      <c r="L45" s="312"/>
      <c r="M45" s="313"/>
      <c r="N45" s="9"/>
      <c r="O45" s="234"/>
      <c r="P45" s="235"/>
      <c r="Q45" s="235"/>
      <c r="R45" s="235"/>
      <c r="S45" s="236"/>
      <c r="T45" s="237"/>
      <c r="U45" s="9"/>
      <c r="V45" s="9"/>
      <c r="W45" s="9"/>
      <c r="X45" s="9"/>
      <c r="Y45" s="9"/>
      <c r="Z45" s="9"/>
      <c r="AA45" s="9"/>
      <c r="AB45" s="97"/>
      <c r="AC45" s="98"/>
      <c r="AD45" s="343"/>
      <c r="AE45" s="344"/>
      <c r="AF45" s="344"/>
      <c r="AG45" s="344"/>
      <c r="AH45" s="345"/>
      <c r="AI45" s="9"/>
      <c r="AJ45" s="171"/>
      <c r="AK45" s="172"/>
      <c r="AL45" s="172"/>
      <c r="AM45" s="172"/>
      <c r="AN45" s="173"/>
      <c r="AO45" s="237"/>
      <c r="AP45" s="9"/>
      <c r="AQ45" s="57"/>
      <c r="AR45" s="63"/>
    </row>
    <row r="46" spans="2:44" ht="9" customHeight="1" thickTop="1" thickBot="1" x14ac:dyDescent="0.25">
      <c r="B46" s="9"/>
      <c r="C46" s="60"/>
      <c r="D46" s="9"/>
      <c r="E46" s="133"/>
      <c r="F46" s="133"/>
      <c r="G46" s="133"/>
      <c r="H46" s="133"/>
      <c r="I46" s="133"/>
      <c r="J46" s="133"/>
      <c r="K46" s="133"/>
      <c r="L46" s="133"/>
      <c r="M46" s="133"/>
      <c r="N46" s="9"/>
      <c r="O46" s="9"/>
      <c r="P46" s="9"/>
      <c r="Q46" s="9"/>
      <c r="R46" s="9"/>
      <c r="S46" s="9"/>
      <c r="T46" s="85"/>
      <c r="U46" s="9"/>
      <c r="V46" s="9"/>
      <c r="W46" s="9"/>
      <c r="X46" s="9"/>
      <c r="Y46" s="9"/>
      <c r="Z46" s="9"/>
      <c r="AA46" s="9"/>
      <c r="AB46" s="97"/>
      <c r="AC46" s="98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57"/>
      <c r="AR46" s="63"/>
    </row>
    <row r="47" spans="2:44" ht="9" customHeight="1" thickTop="1" x14ac:dyDescent="0.2">
      <c r="B47" s="9"/>
      <c r="C47" s="60"/>
      <c r="D47" s="9"/>
      <c r="E47" s="302" t="s">
        <v>66</v>
      </c>
      <c r="F47" s="303"/>
      <c r="G47" s="303"/>
      <c r="H47" s="303"/>
      <c r="I47" s="303"/>
      <c r="J47" s="303"/>
      <c r="K47" s="303"/>
      <c r="L47" s="303"/>
      <c r="M47" s="304"/>
      <c r="N47" s="9"/>
      <c r="O47" s="168">
        <f>IFERROR(O44*40%,0)</f>
        <v>0</v>
      </c>
      <c r="P47" s="169"/>
      <c r="Q47" s="169"/>
      <c r="R47" s="169"/>
      <c r="S47" s="170"/>
      <c r="T47" s="237" t="s">
        <v>57</v>
      </c>
      <c r="U47" s="9"/>
      <c r="V47" s="9"/>
      <c r="W47" s="9"/>
      <c r="X47" s="9"/>
      <c r="Y47" s="9"/>
      <c r="Z47" s="9"/>
      <c r="AA47" s="9"/>
      <c r="AB47" s="97"/>
      <c r="AC47" s="98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57"/>
      <c r="AR47" s="63"/>
    </row>
    <row r="48" spans="2:44" ht="9" customHeight="1" thickBot="1" x14ac:dyDescent="0.25">
      <c r="B48" s="9"/>
      <c r="C48" s="60"/>
      <c r="D48" s="9"/>
      <c r="E48" s="305"/>
      <c r="F48" s="306"/>
      <c r="G48" s="306"/>
      <c r="H48" s="306"/>
      <c r="I48" s="306"/>
      <c r="J48" s="306"/>
      <c r="K48" s="306"/>
      <c r="L48" s="306"/>
      <c r="M48" s="307"/>
      <c r="N48" s="9"/>
      <c r="O48" s="171"/>
      <c r="P48" s="172"/>
      <c r="Q48" s="172"/>
      <c r="R48" s="172"/>
      <c r="S48" s="173"/>
      <c r="T48" s="237"/>
      <c r="U48" s="9"/>
      <c r="V48" s="9"/>
      <c r="W48" s="9"/>
      <c r="X48" s="9"/>
      <c r="Y48" s="9"/>
      <c r="Z48" s="9"/>
      <c r="AA48" s="9"/>
      <c r="AB48" s="97"/>
      <c r="AC48" s="98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57"/>
      <c r="AR48" s="63"/>
    </row>
    <row r="49" spans="2:44" ht="9" customHeight="1" thickTop="1" thickBot="1" x14ac:dyDescent="0.25">
      <c r="B49" s="9"/>
      <c r="C49" s="60"/>
      <c r="D49" s="9"/>
      <c r="E49" s="133"/>
      <c r="F49" s="133"/>
      <c r="G49" s="133"/>
      <c r="H49" s="133"/>
      <c r="I49" s="133"/>
      <c r="J49" s="133"/>
      <c r="K49" s="133"/>
      <c r="L49" s="133"/>
      <c r="M49" s="133"/>
      <c r="N49" s="9"/>
      <c r="O49" s="9"/>
      <c r="P49" s="9"/>
      <c r="Q49" s="9"/>
      <c r="R49" s="9"/>
      <c r="S49" s="9"/>
      <c r="T49" s="85"/>
      <c r="U49" s="9"/>
      <c r="V49" s="9"/>
      <c r="W49" s="9"/>
      <c r="X49" s="9"/>
      <c r="Y49" s="9"/>
      <c r="Z49" s="9"/>
      <c r="AA49" s="9"/>
      <c r="AB49" s="97"/>
      <c r="AC49" s="98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57"/>
      <c r="AR49" s="63"/>
    </row>
    <row r="50" spans="2:44" ht="9" customHeight="1" thickTop="1" x14ac:dyDescent="0.2">
      <c r="B50" s="9"/>
      <c r="C50" s="60"/>
      <c r="D50" s="9"/>
      <c r="E50" s="302" t="s">
        <v>67</v>
      </c>
      <c r="F50" s="303"/>
      <c r="G50" s="303"/>
      <c r="H50" s="303"/>
      <c r="I50" s="303"/>
      <c r="J50" s="303"/>
      <c r="K50" s="303"/>
      <c r="L50" s="303"/>
      <c r="M50" s="304"/>
      <c r="N50" s="9"/>
      <c r="O50" s="168">
        <f>IF(O44=0,0,IF(SUM(AF31:AG35)&lt;=5,300000*SUM(AF31:AG35),IF(SUM(AF31:AG35)&lt;=10,1500000+500000*(SUM(AF31:AG35)-5),IF(SUM(AF31:AG35)&lt;=20,4000000+800000*(SUM(AF31:AG35)-10),IF(SUM(AF31:AG35)&gt;20,12000000+1200000*(SUM(AF31:AG35)-20),0)))))</f>
        <v>0</v>
      </c>
      <c r="P50" s="169"/>
      <c r="Q50" s="169"/>
      <c r="R50" s="169"/>
      <c r="S50" s="170"/>
      <c r="T50" s="237" t="s">
        <v>58</v>
      </c>
      <c r="U50" s="9"/>
      <c r="V50" s="9"/>
      <c r="W50" s="9"/>
      <c r="X50" s="9"/>
      <c r="Y50" s="9"/>
      <c r="Z50" s="9"/>
      <c r="AA50" s="9"/>
      <c r="AB50" s="97"/>
      <c r="AC50" s="98"/>
      <c r="AD50" s="340" t="s">
        <v>83</v>
      </c>
      <c r="AE50" s="341"/>
      <c r="AF50" s="341"/>
      <c r="AG50" s="341"/>
      <c r="AH50" s="342"/>
      <c r="AI50" s="9"/>
      <c r="AJ50" s="168">
        <f>IF(AJ44=0,0,IF(SUM(AF31:AG34)&lt;=5,300000*SUM(AF31:AG34),IF(SUM(AF31:AG34)&lt;=10,1500000+500000*(SUM(AF31:AG34)-5),IF(SUM(AF31:AG34)&lt;=20,4000000+800000*(SUM(AF31:AG34)-10),IF(SUM(AF31:AG34)&gt;20,12000000+1200000*(SUM(AF31:AG34)-20),0)))))</f>
        <v>0</v>
      </c>
      <c r="AK50" s="169"/>
      <c r="AL50" s="169"/>
      <c r="AM50" s="169"/>
      <c r="AN50" s="170"/>
      <c r="AO50" s="237" t="s">
        <v>81</v>
      </c>
      <c r="AP50" s="9"/>
      <c r="AQ50" s="57"/>
      <c r="AR50" s="63"/>
    </row>
    <row r="51" spans="2:44" ht="9" customHeight="1" thickBot="1" x14ac:dyDescent="0.25">
      <c r="B51" s="9"/>
      <c r="C51" s="60"/>
      <c r="D51" s="9"/>
      <c r="E51" s="305"/>
      <c r="F51" s="306"/>
      <c r="G51" s="306"/>
      <c r="H51" s="306"/>
      <c r="I51" s="306"/>
      <c r="J51" s="306"/>
      <c r="K51" s="306"/>
      <c r="L51" s="306"/>
      <c r="M51" s="307"/>
      <c r="N51" s="9"/>
      <c r="O51" s="171"/>
      <c r="P51" s="172"/>
      <c r="Q51" s="172"/>
      <c r="R51" s="172"/>
      <c r="S51" s="173"/>
      <c r="T51" s="237"/>
      <c r="U51" s="9"/>
      <c r="V51" s="9"/>
      <c r="W51" s="9"/>
      <c r="X51" s="9"/>
      <c r="Y51" s="9"/>
      <c r="Z51" s="9"/>
      <c r="AA51" s="9"/>
      <c r="AB51" s="97"/>
      <c r="AC51" s="98"/>
      <c r="AD51" s="343"/>
      <c r="AE51" s="344"/>
      <c r="AF51" s="344"/>
      <c r="AG51" s="344"/>
      <c r="AH51" s="345"/>
      <c r="AI51" s="9"/>
      <c r="AJ51" s="171"/>
      <c r="AK51" s="172"/>
      <c r="AL51" s="172"/>
      <c r="AM51" s="172"/>
      <c r="AN51" s="173"/>
      <c r="AO51" s="237"/>
      <c r="AP51" s="9"/>
      <c r="AQ51" s="57"/>
      <c r="AR51" s="63"/>
    </row>
    <row r="52" spans="2:44" ht="9" customHeight="1" thickTop="1" thickBot="1" x14ac:dyDescent="0.25">
      <c r="B52" s="9"/>
      <c r="C52" s="60"/>
      <c r="D52" s="9"/>
      <c r="E52" s="133"/>
      <c r="F52" s="134"/>
      <c r="G52" s="134"/>
      <c r="H52" s="134"/>
      <c r="I52" s="134"/>
      <c r="J52" s="134"/>
      <c r="K52" s="134"/>
      <c r="L52" s="134"/>
      <c r="M52" s="134"/>
      <c r="N52" s="9"/>
      <c r="O52" s="9"/>
      <c r="P52" s="9"/>
      <c r="Q52" s="9"/>
      <c r="R52" s="9"/>
      <c r="S52" s="9"/>
      <c r="T52" s="85"/>
      <c r="U52" s="9"/>
      <c r="V52" s="9"/>
      <c r="W52" s="9"/>
      <c r="X52" s="9"/>
      <c r="Y52" s="9"/>
      <c r="Z52" s="9"/>
      <c r="AA52" s="9"/>
      <c r="AB52" s="97"/>
      <c r="AC52" s="98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57"/>
      <c r="AR52" s="63"/>
    </row>
    <row r="53" spans="2:44" ht="9" customHeight="1" thickTop="1" x14ac:dyDescent="0.2">
      <c r="B53" s="9"/>
      <c r="C53" s="60"/>
      <c r="D53" s="9"/>
      <c r="E53" s="296" t="s">
        <v>68</v>
      </c>
      <c r="F53" s="297"/>
      <c r="G53" s="297"/>
      <c r="H53" s="297"/>
      <c r="I53" s="297"/>
      <c r="J53" s="297"/>
      <c r="K53" s="297"/>
      <c r="L53" s="297"/>
      <c r="M53" s="298"/>
      <c r="N53" s="9"/>
      <c r="O53" s="168">
        <f>O44-O47-O50</f>
        <v>0</v>
      </c>
      <c r="P53" s="169"/>
      <c r="Q53" s="169"/>
      <c r="R53" s="169"/>
      <c r="S53" s="170"/>
      <c r="T53" s="237" t="s">
        <v>57</v>
      </c>
      <c r="U53" s="9"/>
      <c r="V53" s="9"/>
      <c r="W53" s="9"/>
      <c r="X53" s="9"/>
      <c r="Y53" s="9"/>
      <c r="Z53" s="9"/>
      <c r="AA53" s="9"/>
      <c r="AB53" s="97"/>
      <c r="AC53" s="98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57"/>
      <c r="AR53" s="63"/>
    </row>
    <row r="54" spans="2:44" ht="9" customHeight="1" thickBot="1" x14ac:dyDescent="0.25">
      <c r="B54" s="9"/>
      <c r="C54" s="60"/>
      <c r="D54" s="9"/>
      <c r="E54" s="299"/>
      <c r="F54" s="300"/>
      <c r="G54" s="300"/>
      <c r="H54" s="300"/>
      <c r="I54" s="300"/>
      <c r="J54" s="300"/>
      <c r="K54" s="300"/>
      <c r="L54" s="300"/>
      <c r="M54" s="301"/>
      <c r="N54" s="9"/>
      <c r="O54" s="171"/>
      <c r="P54" s="172"/>
      <c r="Q54" s="172"/>
      <c r="R54" s="172"/>
      <c r="S54" s="173"/>
      <c r="T54" s="237"/>
      <c r="U54" s="9"/>
      <c r="V54" s="9"/>
      <c r="W54" s="9"/>
      <c r="X54" s="9"/>
      <c r="Y54" s="9"/>
      <c r="Z54" s="9"/>
      <c r="AA54" s="9"/>
      <c r="AB54" s="97"/>
      <c r="AC54" s="98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57"/>
      <c r="AR54" s="63"/>
    </row>
    <row r="55" spans="2:44" ht="9" customHeight="1" thickTop="1" thickBot="1" x14ac:dyDescent="0.25">
      <c r="B55" s="9"/>
      <c r="C55" s="60"/>
      <c r="D55" s="9"/>
      <c r="E55" s="134"/>
      <c r="F55" s="134"/>
      <c r="G55" s="134"/>
      <c r="H55" s="134"/>
      <c r="I55" s="134"/>
      <c r="J55" s="134"/>
      <c r="K55" s="134"/>
      <c r="L55" s="134"/>
      <c r="M55" s="134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7"/>
      <c r="AC55" s="98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57"/>
      <c r="AR55" s="63"/>
    </row>
    <row r="56" spans="2:44" ht="9" customHeight="1" thickTop="1" thickBot="1" x14ac:dyDescent="0.25">
      <c r="B56" s="9"/>
      <c r="C56" s="60"/>
      <c r="D56" s="9"/>
      <c r="E56" s="9"/>
      <c r="F56" s="9"/>
      <c r="G56" s="9"/>
      <c r="H56" s="9"/>
      <c r="I56" s="82"/>
      <c r="J56" s="82"/>
      <c r="K56" s="82"/>
      <c r="L56" s="8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7"/>
      <c r="AC56" s="98"/>
      <c r="AD56" s="340" t="s">
        <v>70</v>
      </c>
      <c r="AE56" s="341"/>
      <c r="AF56" s="341"/>
      <c r="AG56" s="341"/>
      <c r="AH56" s="342"/>
      <c r="AI56" s="9"/>
      <c r="AJ56" s="168">
        <f>IFERROR((AJ44-AJ50)/SUM(AF31:AG34)*12,0)</f>
        <v>0</v>
      </c>
      <c r="AK56" s="169"/>
      <c r="AL56" s="169"/>
      <c r="AM56" s="169"/>
      <c r="AN56" s="170"/>
      <c r="AO56" s="237" t="s">
        <v>81</v>
      </c>
      <c r="AP56" s="9"/>
      <c r="AQ56" s="57"/>
      <c r="AR56" s="63"/>
    </row>
    <row r="57" spans="2:44" ht="9" customHeight="1" thickBot="1" x14ac:dyDescent="0.25">
      <c r="B57" s="9"/>
      <c r="C57" s="60"/>
      <c r="D57" s="9"/>
      <c r="E57" s="326">
        <v>41274</v>
      </c>
      <c r="F57" s="327"/>
      <c r="G57" s="327"/>
      <c r="H57" s="327"/>
      <c r="I57" s="322" t="s">
        <v>40</v>
      </c>
      <c r="J57" s="322"/>
      <c r="K57" s="322"/>
      <c r="L57" s="322"/>
      <c r="M57" s="322"/>
      <c r="N57" s="322"/>
      <c r="O57" s="323"/>
      <c r="P57" s="91"/>
      <c r="Q57" s="318">
        <v>41275</v>
      </c>
      <c r="R57" s="319"/>
      <c r="S57" s="319"/>
      <c r="T57" s="319"/>
      <c r="U57" s="314" t="s">
        <v>41</v>
      </c>
      <c r="V57" s="314"/>
      <c r="W57" s="314"/>
      <c r="X57" s="314"/>
      <c r="Y57" s="314"/>
      <c r="Z57" s="314"/>
      <c r="AA57" s="315"/>
      <c r="AB57" s="97"/>
      <c r="AC57" s="98"/>
      <c r="AD57" s="343"/>
      <c r="AE57" s="344"/>
      <c r="AF57" s="344"/>
      <c r="AG57" s="344"/>
      <c r="AH57" s="345"/>
      <c r="AI57" s="9"/>
      <c r="AJ57" s="171"/>
      <c r="AK57" s="172"/>
      <c r="AL57" s="172"/>
      <c r="AM57" s="172"/>
      <c r="AN57" s="173"/>
      <c r="AO57" s="237"/>
      <c r="AP57" s="9"/>
      <c r="AQ57" s="57"/>
      <c r="AR57" s="63"/>
    </row>
    <row r="58" spans="2:44" ht="9" customHeight="1" thickBot="1" x14ac:dyDescent="0.25">
      <c r="B58" s="9"/>
      <c r="C58" s="60"/>
      <c r="D58" s="9"/>
      <c r="E58" s="328"/>
      <c r="F58" s="329"/>
      <c r="G58" s="329"/>
      <c r="H58" s="329"/>
      <c r="I58" s="324"/>
      <c r="J58" s="324"/>
      <c r="K58" s="324"/>
      <c r="L58" s="324"/>
      <c r="M58" s="324"/>
      <c r="N58" s="324"/>
      <c r="O58" s="325"/>
      <c r="P58" s="91"/>
      <c r="Q58" s="320"/>
      <c r="R58" s="321"/>
      <c r="S58" s="321"/>
      <c r="T58" s="321"/>
      <c r="U58" s="316"/>
      <c r="V58" s="316"/>
      <c r="W58" s="316"/>
      <c r="X58" s="316"/>
      <c r="Y58" s="316"/>
      <c r="Z58" s="316"/>
      <c r="AA58" s="317"/>
      <c r="AB58" s="97"/>
      <c r="AC58" s="98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57"/>
      <c r="AR58" s="63"/>
    </row>
    <row r="59" spans="2:44" ht="9" customHeight="1" thickBot="1" x14ac:dyDescent="0.25">
      <c r="B59" s="9"/>
      <c r="C59" s="60"/>
      <c r="D59" s="9"/>
      <c r="E59" s="103"/>
      <c r="F59" s="14"/>
      <c r="G59" s="14"/>
      <c r="H59" s="14"/>
      <c r="I59" s="14"/>
      <c r="J59" s="14"/>
      <c r="K59" s="14"/>
      <c r="L59" s="14"/>
      <c r="M59" s="14"/>
      <c r="N59" s="14"/>
      <c r="O59" s="104"/>
      <c r="P59" s="91"/>
      <c r="Q59" s="109"/>
      <c r="R59" s="110"/>
      <c r="S59" s="110"/>
      <c r="T59" s="110"/>
      <c r="U59" s="110"/>
      <c r="V59" s="110"/>
      <c r="W59" s="110"/>
      <c r="X59" s="110"/>
      <c r="Y59" s="110"/>
      <c r="Z59" s="110"/>
      <c r="AA59" s="111"/>
      <c r="AB59" s="97"/>
      <c r="AC59" s="98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57"/>
      <c r="AR59" s="63"/>
    </row>
    <row r="60" spans="2:44" ht="9" customHeight="1" thickBot="1" x14ac:dyDescent="0.25">
      <c r="B60" s="9"/>
      <c r="C60" s="60"/>
      <c r="D60" s="9"/>
      <c r="E60" s="103"/>
      <c r="F60" s="196" t="s">
        <v>59</v>
      </c>
      <c r="G60" s="197"/>
      <c r="H60" s="198"/>
      <c r="I60" s="14"/>
      <c r="J60" s="14"/>
      <c r="K60" s="14"/>
      <c r="L60" s="14"/>
      <c r="M60" s="14"/>
      <c r="N60" s="14"/>
      <c r="O60" s="104"/>
      <c r="P60" s="91"/>
      <c r="Q60" s="112"/>
      <c r="R60" s="196" t="s">
        <v>59</v>
      </c>
      <c r="S60" s="197"/>
      <c r="T60" s="198"/>
      <c r="U60" s="14"/>
      <c r="V60" s="14"/>
      <c r="W60" s="14"/>
      <c r="X60" s="14"/>
      <c r="Y60" s="14"/>
      <c r="Z60" s="14"/>
      <c r="AA60" s="113"/>
      <c r="AB60" s="97"/>
      <c r="AC60" s="98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57"/>
      <c r="AR60" s="63"/>
    </row>
    <row r="61" spans="2:44" ht="9" customHeight="1" thickBot="1" x14ac:dyDescent="0.25">
      <c r="B61" s="9"/>
      <c r="C61" s="60"/>
      <c r="D61" s="9"/>
      <c r="E61" s="103"/>
      <c r="F61" s="199"/>
      <c r="G61" s="200"/>
      <c r="H61" s="201"/>
      <c r="I61" s="14"/>
      <c r="J61" s="168">
        <f>IFERROR(O53*(AF31/SUM(AF31:AG35)),0)</f>
        <v>0</v>
      </c>
      <c r="K61" s="169"/>
      <c r="L61" s="169"/>
      <c r="M61" s="169"/>
      <c r="N61" s="170"/>
      <c r="O61" s="216" t="s">
        <v>57</v>
      </c>
      <c r="P61" s="91"/>
      <c r="Q61" s="112"/>
      <c r="R61" s="199"/>
      <c r="S61" s="200"/>
      <c r="T61" s="201"/>
      <c r="U61" s="14"/>
      <c r="V61" s="168">
        <f>IFERROR(O53*(AF34/SUM(AF31:AG35)),0)</f>
        <v>0</v>
      </c>
      <c r="W61" s="169"/>
      <c r="X61" s="169"/>
      <c r="Y61" s="169"/>
      <c r="Z61" s="170"/>
      <c r="AA61" s="295" t="s">
        <v>81</v>
      </c>
      <c r="AB61" s="97"/>
      <c r="AC61" s="98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57"/>
      <c r="AR61" s="63"/>
    </row>
    <row r="62" spans="2:44" ht="9" customHeight="1" thickTop="1" thickBot="1" x14ac:dyDescent="0.25">
      <c r="B62" s="9"/>
      <c r="C62" s="60"/>
      <c r="D62" s="9"/>
      <c r="E62" s="103"/>
      <c r="F62" s="199"/>
      <c r="G62" s="200"/>
      <c r="H62" s="201"/>
      <c r="I62" s="14"/>
      <c r="J62" s="171"/>
      <c r="K62" s="172"/>
      <c r="L62" s="172"/>
      <c r="M62" s="172"/>
      <c r="N62" s="173"/>
      <c r="O62" s="216"/>
      <c r="P62" s="91"/>
      <c r="Q62" s="112"/>
      <c r="R62" s="199"/>
      <c r="S62" s="200"/>
      <c r="T62" s="201"/>
      <c r="U62" s="14"/>
      <c r="V62" s="171"/>
      <c r="W62" s="172"/>
      <c r="X62" s="172"/>
      <c r="Y62" s="172"/>
      <c r="Z62" s="173"/>
      <c r="AA62" s="295"/>
      <c r="AB62" s="97"/>
      <c r="AC62" s="98"/>
      <c r="AD62" s="340" t="s">
        <v>84</v>
      </c>
      <c r="AE62" s="341"/>
      <c r="AF62" s="341"/>
      <c r="AG62" s="341"/>
      <c r="AH62" s="342"/>
      <c r="AI62" s="9"/>
      <c r="AJ62" s="168">
        <f>IF(AJ56&lt;=8000000,AJ56*100%,IF(AJ56&lt;=70000000,8000000+(AJ56-8000000)*60%,IF(AJ56&lt;=100000000,45200000+(AJ56-70000000)*55%,IF(AJ56&lt;=300000000,61700000+(AJ56-100000000)*45%,151700000+(AJ56-300000000)*35%))))</f>
        <v>0</v>
      </c>
      <c r="AK62" s="169"/>
      <c r="AL62" s="169"/>
      <c r="AM62" s="169"/>
      <c r="AN62" s="170"/>
      <c r="AO62" s="237" t="s">
        <v>81</v>
      </c>
      <c r="AP62" s="9"/>
      <c r="AQ62" s="57"/>
      <c r="AR62" s="63"/>
    </row>
    <row r="63" spans="2:44" ht="9" customHeight="1" thickBot="1" x14ac:dyDescent="0.25">
      <c r="B63" s="9"/>
      <c r="C63" s="60"/>
      <c r="D63" s="9"/>
      <c r="E63" s="103"/>
      <c r="F63" s="202"/>
      <c r="G63" s="203"/>
      <c r="H63" s="204"/>
      <c r="I63" s="14"/>
      <c r="J63" s="14"/>
      <c r="K63" s="14"/>
      <c r="L63" s="14"/>
      <c r="M63" s="14"/>
      <c r="N63" s="14"/>
      <c r="O63" s="105"/>
      <c r="P63" s="91"/>
      <c r="Q63" s="112"/>
      <c r="R63" s="202"/>
      <c r="S63" s="203"/>
      <c r="T63" s="204"/>
      <c r="U63" s="14"/>
      <c r="V63" s="14"/>
      <c r="W63" s="14"/>
      <c r="X63" s="14"/>
      <c r="Y63" s="14"/>
      <c r="Z63" s="14"/>
      <c r="AA63" s="114"/>
      <c r="AB63" s="97"/>
      <c r="AC63" s="98"/>
      <c r="AD63" s="343"/>
      <c r="AE63" s="344"/>
      <c r="AF63" s="344"/>
      <c r="AG63" s="344"/>
      <c r="AH63" s="345"/>
      <c r="AI63" s="9"/>
      <c r="AJ63" s="171"/>
      <c r="AK63" s="172"/>
      <c r="AL63" s="172"/>
      <c r="AM63" s="172"/>
      <c r="AN63" s="173"/>
      <c r="AO63" s="237"/>
      <c r="AP63" s="9"/>
      <c r="AQ63" s="57"/>
      <c r="AR63" s="63"/>
    </row>
    <row r="64" spans="2:44" ht="9" customHeight="1" thickBot="1" x14ac:dyDescent="0.25">
      <c r="B64" s="9"/>
      <c r="C64" s="60"/>
      <c r="D64" s="9"/>
      <c r="E64" s="103"/>
      <c r="F64" s="205" t="s">
        <v>60</v>
      </c>
      <c r="G64" s="197"/>
      <c r="H64" s="198"/>
      <c r="I64" s="14"/>
      <c r="J64" s="14"/>
      <c r="K64" s="14"/>
      <c r="L64" s="14"/>
      <c r="M64" s="14"/>
      <c r="N64" s="14"/>
      <c r="O64" s="105"/>
      <c r="P64" s="91"/>
      <c r="Q64" s="112"/>
      <c r="R64" s="196" t="s">
        <v>63</v>
      </c>
      <c r="S64" s="197"/>
      <c r="T64" s="198"/>
      <c r="U64" s="14"/>
      <c r="V64" s="14"/>
      <c r="W64" s="14"/>
      <c r="X64" s="14"/>
      <c r="Y64" s="14"/>
      <c r="Z64" s="14"/>
      <c r="AA64" s="114"/>
      <c r="AB64" s="97"/>
      <c r="AC64" s="98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57"/>
      <c r="AR64" s="63"/>
    </row>
    <row r="65" spans="2:44" ht="9" customHeight="1" x14ac:dyDescent="0.2">
      <c r="B65" s="9"/>
      <c r="C65" s="60"/>
      <c r="D65" s="9"/>
      <c r="E65" s="103"/>
      <c r="F65" s="199"/>
      <c r="G65" s="200"/>
      <c r="H65" s="201"/>
      <c r="I65" s="14"/>
      <c r="J65" s="168">
        <f>IFERROR(J61/AF31,0)</f>
        <v>0</v>
      </c>
      <c r="K65" s="169"/>
      <c r="L65" s="169"/>
      <c r="M65" s="169"/>
      <c r="N65" s="170"/>
      <c r="O65" s="216" t="s">
        <v>81</v>
      </c>
      <c r="P65" s="91"/>
      <c r="Q65" s="112"/>
      <c r="R65" s="199"/>
      <c r="S65" s="200"/>
      <c r="T65" s="201"/>
      <c r="U65" s="14"/>
      <c r="V65" s="168">
        <f>IFERROR(V61*5/$AF$34,0)</f>
        <v>0</v>
      </c>
      <c r="W65" s="169"/>
      <c r="X65" s="169"/>
      <c r="Y65" s="169"/>
      <c r="Z65" s="170"/>
      <c r="AA65" s="295" t="s">
        <v>81</v>
      </c>
      <c r="AB65" s="97"/>
      <c r="AC65" s="98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57"/>
      <c r="AR65" s="63"/>
    </row>
    <row r="66" spans="2:44" ht="9" customHeight="1" thickBot="1" x14ac:dyDescent="0.25">
      <c r="B66" s="9"/>
      <c r="C66" s="60"/>
      <c r="D66" s="9"/>
      <c r="E66" s="103"/>
      <c r="F66" s="199"/>
      <c r="G66" s="200"/>
      <c r="H66" s="201"/>
      <c r="I66" s="14"/>
      <c r="J66" s="171"/>
      <c r="K66" s="172"/>
      <c r="L66" s="172"/>
      <c r="M66" s="172"/>
      <c r="N66" s="173"/>
      <c r="O66" s="216"/>
      <c r="P66" s="91"/>
      <c r="Q66" s="112"/>
      <c r="R66" s="199"/>
      <c r="S66" s="200"/>
      <c r="T66" s="201"/>
      <c r="U66" s="14"/>
      <c r="V66" s="171"/>
      <c r="W66" s="172"/>
      <c r="X66" s="172"/>
      <c r="Y66" s="172"/>
      <c r="Z66" s="173"/>
      <c r="AA66" s="295"/>
      <c r="AB66" s="97"/>
      <c r="AC66" s="98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57"/>
      <c r="AR66" s="63"/>
    </row>
    <row r="67" spans="2:44" ht="9" customHeight="1" thickBot="1" x14ac:dyDescent="0.25">
      <c r="B67" s="9"/>
      <c r="C67" s="60"/>
      <c r="D67" s="9"/>
      <c r="E67" s="103"/>
      <c r="F67" s="202"/>
      <c r="G67" s="203"/>
      <c r="H67" s="204"/>
      <c r="I67" s="14"/>
      <c r="J67" s="14"/>
      <c r="K67" s="14"/>
      <c r="L67" s="14"/>
      <c r="M67" s="14"/>
      <c r="N67" s="14"/>
      <c r="O67" s="105"/>
      <c r="P67" s="91"/>
      <c r="Q67" s="112"/>
      <c r="R67" s="202"/>
      <c r="S67" s="203"/>
      <c r="T67" s="204"/>
      <c r="U67" s="14"/>
      <c r="V67" s="14"/>
      <c r="W67" s="14"/>
      <c r="X67" s="14"/>
      <c r="Y67" s="14"/>
      <c r="Z67" s="14"/>
      <c r="AA67" s="114"/>
      <c r="AB67" s="97"/>
      <c r="AC67" s="98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57"/>
      <c r="AR67" s="63"/>
    </row>
    <row r="68" spans="2:44" ht="9" customHeight="1" thickTop="1" thickBot="1" x14ac:dyDescent="0.25">
      <c r="B68" s="9"/>
      <c r="C68" s="60"/>
      <c r="D68" s="9"/>
      <c r="E68" s="103"/>
      <c r="F68" s="205" t="s">
        <v>61</v>
      </c>
      <c r="G68" s="197"/>
      <c r="H68" s="198"/>
      <c r="I68" s="14"/>
      <c r="J68" s="14"/>
      <c r="K68" s="14"/>
      <c r="L68" s="14"/>
      <c r="M68" s="14"/>
      <c r="N68" s="14"/>
      <c r="O68" s="105"/>
      <c r="P68" s="91"/>
      <c r="Q68" s="112"/>
      <c r="R68" s="196" t="s">
        <v>64</v>
      </c>
      <c r="S68" s="197"/>
      <c r="T68" s="198"/>
      <c r="U68" s="14"/>
      <c r="V68" s="14"/>
      <c r="W68" s="14"/>
      <c r="X68" s="14"/>
      <c r="Y68" s="14"/>
      <c r="Z68" s="14"/>
      <c r="AA68" s="114"/>
      <c r="AB68" s="97"/>
      <c r="AC68" s="98"/>
      <c r="AD68" s="340" t="s">
        <v>85</v>
      </c>
      <c r="AE68" s="341"/>
      <c r="AF68" s="341"/>
      <c r="AG68" s="341"/>
      <c r="AH68" s="342"/>
      <c r="AI68" s="9"/>
      <c r="AJ68" s="168">
        <f>AJ56-AJ62</f>
        <v>0</v>
      </c>
      <c r="AK68" s="169"/>
      <c r="AL68" s="169"/>
      <c r="AM68" s="169"/>
      <c r="AN68" s="170"/>
      <c r="AO68" s="237" t="s">
        <v>81</v>
      </c>
      <c r="AP68" s="9"/>
      <c r="AQ68" s="57"/>
      <c r="AR68" s="63"/>
    </row>
    <row r="69" spans="2:44" ht="9" customHeight="1" thickBot="1" x14ac:dyDescent="0.25">
      <c r="B69" s="9"/>
      <c r="C69" s="60"/>
      <c r="D69" s="9"/>
      <c r="E69" s="103"/>
      <c r="F69" s="199"/>
      <c r="G69" s="200"/>
      <c r="H69" s="201"/>
      <c r="I69" s="14"/>
      <c r="J69" s="168">
        <f>ROUNDDOWN(IF(J65&lt;=12000000,J65*6%,IF(J65&lt;=46000000,J65*15%-1080000,IF(J65&lt;=88000000,J65*24%-5220000,IF(J65&lt;=150000000,J65*35%-14900000,J65*38%-19400000)))),0)</f>
        <v>0</v>
      </c>
      <c r="K69" s="169"/>
      <c r="L69" s="169"/>
      <c r="M69" s="169"/>
      <c r="N69" s="170"/>
      <c r="O69" s="216" t="s">
        <v>81</v>
      </c>
      <c r="P69" s="91"/>
      <c r="Q69" s="112"/>
      <c r="R69" s="199"/>
      <c r="S69" s="200"/>
      <c r="T69" s="201"/>
      <c r="U69" s="14"/>
      <c r="V69" s="168">
        <f>ROUNDDOWN(IF(V65&lt;=12000000,V65*6%,IF(V65&lt;=46000000,V65*15%-1080000,IF(V65&lt;=88000000,V65*24%-5220000,IF(V65&lt;=150000000,V65*35%-14900000,V65*38%-19400000)))),0)</f>
        <v>0</v>
      </c>
      <c r="W69" s="169"/>
      <c r="X69" s="169"/>
      <c r="Y69" s="169"/>
      <c r="Z69" s="170"/>
      <c r="AA69" s="295" t="s">
        <v>81</v>
      </c>
      <c r="AB69" s="97"/>
      <c r="AC69" s="98"/>
      <c r="AD69" s="343"/>
      <c r="AE69" s="344"/>
      <c r="AF69" s="344"/>
      <c r="AG69" s="344"/>
      <c r="AH69" s="345"/>
      <c r="AI69" s="9"/>
      <c r="AJ69" s="171"/>
      <c r="AK69" s="172"/>
      <c r="AL69" s="172"/>
      <c r="AM69" s="172"/>
      <c r="AN69" s="173"/>
      <c r="AO69" s="237"/>
      <c r="AP69" s="9"/>
      <c r="AQ69" s="57"/>
      <c r="AR69" s="63"/>
    </row>
    <row r="70" spans="2:44" ht="9" customHeight="1" thickTop="1" thickBot="1" x14ac:dyDescent="0.25">
      <c r="B70" s="9"/>
      <c r="C70" s="60"/>
      <c r="D70" s="9"/>
      <c r="E70" s="103"/>
      <c r="F70" s="199"/>
      <c r="G70" s="200"/>
      <c r="H70" s="201"/>
      <c r="I70" s="14"/>
      <c r="J70" s="171"/>
      <c r="K70" s="172"/>
      <c r="L70" s="172"/>
      <c r="M70" s="172"/>
      <c r="N70" s="173"/>
      <c r="O70" s="216"/>
      <c r="P70" s="91"/>
      <c r="Q70" s="112"/>
      <c r="R70" s="199"/>
      <c r="S70" s="200"/>
      <c r="T70" s="201"/>
      <c r="U70" s="14"/>
      <c r="V70" s="171"/>
      <c r="W70" s="172"/>
      <c r="X70" s="172"/>
      <c r="Y70" s="172"/>
      <c r="Z70" s="173"/>
      <c r="AA70" s="295"/>
      <c r="AB70" s="97"/>
      <c r="AC70" s="98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57"/>
      <c r="AR70" s="63"/>
    </row>
    <row r="71" spans="2:44" ht="9" customHeight="1" thickBot="1" x14ac:dyDescent="0.25">
      <c r="B71" s="9"/>
      <c r="C71" s="60"/>
      <c r="D71" s="9"/>
      <c r="E71" s="103"/>
      <c r="F71" s="202"/>
      <c r="G71" s="203"/>
      <c r="H71" s="204"/>
      <c r="I71" s="14"/>
      <c r="J71" s="14"/>
      <c r="K71" s="14"/>
      <c r="L71" s="14"/>
      <c r="M71" s="14"/>
      <c r="N71" s="14"/>
      <c r="O71" s="105"/>
      <c r="P71" s="91"/>
      <c r="Q71" s="112"/>
      <c r="R71" s="202"/>
      <c r="S71" s="203"/>
      <c r="T71" s="204"/>
      <c r="U71" s="14"/>
      <c r="V71" s="14"/>
      <c r="W71" s="14"/>
      <c r="X71" s="14"/>
      <c r="Y71" s="14"/>
      <c r="Z71" s="14"/>
      <c r="AA71" s="114"/>
      <c r="AB71" s="97"/>
      <c r="AC71" s="98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57"/>
      <c r="AR71" s="63"/>
    </row>
    <row r="72" spans="2:44" ht="9" customHeight="1" thickBot="1" x14ac:dyDescent="0.25">
      <c r="B72" s="9"/>
      <c r="C72" s="60"/>
      <c r="D72" s="9"/>
      <c r="E72" s="103"/>
      <c r="F72" s="206" t="s">
        <v>42</v>
      </c>
      <c r="G72" s="207"/>
      <c r="H72" s="198"/>
      <c r="I72" s="14"/>
      <c r="J72" s="14"/>
      <c r="K72" s="14"/>
      <c r="L72" s="14"/>
      <c r="M72" s="14"/>
      <c r="N72" s="14"/>
      <c r="O72" s="105"/>
      <c r="P72" s="91"/>
      <c r="Q72" s="112"/>
      <c r="R72" s="196" t="s">
        <v>62</v>
      </c>
      <c r="S72" s="197"/>
      <c r="T72" s="198"/>
      <c r="U72" s="14"/>
      <c r="V72" s="14"/>
      <c r="W72" s="14"/>
      <c r="X72" s="14"/>
      <c r="Y72" s="14"/>
      <c r="Z72" s="14"/>
      <c r="AA72" s="114"/>
      <c r="AB72" s="97"/>
      <c r="AC72" s="98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57"/>
      <c r="AR72" s="63"/>
    </row>
    <row r="73" spans="2:44" ht="9" customHeight="1" thickBot="1" x14ac:dyDescent="0.25">
      <c r="B73" s="9"/>
      <c r="C73" s="60"/>
      <c r="D73" s="9"/>
      <c r="E73" s="103"/>
      <c r="F73" s="199"/>
      <c r="G73" s="200"/>
      <c r="H73" s="201"/>
      <c r="I73" s="14"/>
      <c r="J73" s="168">
        <f>J69*AF31</f>
        <v>0</v>
      </c>
      <c r="K73" s="169"/>
      <c r="L73" s="169"/>
      <c r="M73" s="169"/>
      <c r="N73" s="170"/>
      <c r="O73" s="216" t="s">
        <v>81</v>
      </c>
      <c r="P73" s="91"/>
      <c r="Q73" s="112"/>
      <c r="R73" s="199"/>
      <c r="S73" s="200"/>
      <c r="T73" s="201"/>
      <c r="U73" s="14"/>
      <c r="V73" s="168">
        <f>V69*$AF$34/5</f>
        <v>0</v>
      </c>
      <c r="W73" s="169"/>
      <c r="X73" s="169"/>
      <c r="Y73" s="169"/>
      <c r="Z73" s="170"/>
      <c r="AA73" s="295" t="s">
        <v>81</v>
      </c>
      <c r="AB73" s="97"/>
      <c r="AC73" s="98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57"/>
      <c r="AR73" s="63"/>
    </row>
    <row r="74" spans="2:44" ht="9" customHeight="1" thickTop="1" thickBot="1" x14ac:dyDescent="0.25">
      <c r="B74" s="9"/>
      <c r="C74" s="60"/>
      <c r="D74" s="9"/>
      <c r="E74" s="103"/>
      <c r="F74" s="199"/>
      <c r="G74" s="200"/>
      <c r="H74" s="201"/>
      <c r="I74" s="14"/>
      <c r="J74" s="171"/>
      <c r="K74" s="172"/>
      <c r="L74" s="172"/>
      <c r="M74" s="172"/>
      <c r="N74" s="173"/>
      <c r="O74" s="216"/>
      <c r="P74" s="91"/>
      <c r="Q74" s="112"/>
      <c r="R74" s="199"/>
      <c r="S74" s="200"/>
      <c r="T74" s="201"/>
      <c r="U74" s="14"/>
      <c r="V74" s="171"/>
      <c r="W74" s="172"/>
      <c r="X74" s="172"/>
      <c r="Y74" s="172"/>
      <c r="Z74" s="173"/>
      <c r="AA74" s="295"/>
      <c r="AB74" s="97"/>
      <c r="AC74" s="98"/>
      <c r="AD74" s="340" t="s">
        <v>86</v>
      </c>
      <c r="AE74" s="341"/>
      <c r="AF74" s="341"/>
      <c r="AG74" s="341"/>
      <c r="AH74" s="342"/>
      <c r="AI74" s="9"/>
      <c r="AJ74" s="168">
        <f>ROUNDDOWN(IF(AJ68&lt;=12000000,AJ68*6%,IF(AJ68&lt;=46000000,AJ68*15%-1080000,IF(AJ68&lt;=88000000,AJ68*24%-5220000,IF(AJ68&lt;=150000000,AJ68*35%-14900000,AJ68*38%-19400000)))),0)</f>
        <v>0</v>
      </c>
      <c r="AK74" s="169"/>
      <c r="AL74" s="169"/>
      <c r="AM74" s="169"/>
      <c r="AN74" s="170"/>
      <c r="AO74" s="237" t="s">
        <v>81</v>
      </c>
      <c r="AP74" s="9"/>
      <c r="AQ74" s="57"/>
      <c r="AR74" s="63"/>
    </row>
    <row r="75" spans="2:44" ht="9" customHeight="1" thickBot="1" x14ac:dyDescent="0.25">
      <c r="B75" s="9"/>
      <c r="C75" s="60"/>
      <c r="D75" s="9"/>
      <c r="E75" s="103"/>
      <c r="F75" s="202"/>
      <c r="G75" s="203"/>
      <c r="H75" s="204"/>
      <c r="I75" s="14"/>
      <c r="J75" s="14"/>
      <c r="K75" s="14"/>
      <c r="L75" s="14"/>
      <c r="M75" s="14"/>
      <c r="N75" s="14"/>
      <c r="O75" s="104"/>
      <c r="P75" s="91"/>
      <c r="Q75" s="112"/>
      <c r="R75" s="202"/>
      <c r="S75" s="203"/>
      <c r="T75" s="204"/>
      <c r="U75" s="14"/>
      <c r="V75" s="14"/>
      <c r="W75" s="14"/>
      <c r="X75" s="14"/>
      <c r="Y75" s="14"/>
      <c r="Z75" s="14"/>
      <c r="AA75" s="113"/>
      <c r="AB75" s="97"/>
      <c r="AC75" s="98"/>
      <c r="AD75" s="343"/>
      <c r="AE75" s="344"/>
      <c r="AF75" s="344"/>
      <c r="AG75" s="344"/>
      <c r="AH75" s="345"/>
      <c r="AI75" s="94"/>
      <c r="AJ75" s="171"/>
      <c r="AK75" s="172"/>
      <c r="AL75" s="172"/>
      <c r="AM75" s="172"/>
      <c r="AN75" s="173"/>
      <c r="AO75" s="237"/>
      <c r="AP75" s="9"/>
      <c r="AQ75" s="57"/>
      <c r="AR75" s="63"/>
    </row>
    <row r="76" spans="2:44" ht="9" customHeight="1" thickBot="1" x14ac:dyDescent="0.25">
      <c r="B76" s="9"/>
      <c r="C76" s="60"/>
      <c r="D76" s="9"/>
      <c r="E76" s="106"/>
      <c r="F76" s="107"/>
      <c r="G76" s="107"/>
      <c r="H76" s="107"/>
      <c r="I76" s="107"/>
      <c r="J76" s="107"/>
      <c r="K76" s="107"/>
      <c r="L76" s="107"/>
      <c r="M76" s="107"/>
      <c r="N76" s="107"/>
      <c r="O76" s="108"/>
      <c r="P76" s="14"/>
      <c r="Q76" s="115"/>
      <c r="R76" s="116"/>
      <c r="S76" s="116"/>
      <c r="T76" s="116"/>
      <c r="U76" s="117"/>
      <c r="V76" s="117"/>
      <c r="W76" s="117"/>
      <c r="X76" s="117"/>
      <c r="Y76" s="117"/>
      <c r="Z76" s="117"/>
      <c r="AA76" s="118"/>
      <c r="AB76" s="97"/>
      <c r="AC76" s="98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57"/>
      <c r="AR76" s="63"/>
    </row>
    <row r="77" spans="2:44" ht="9" customHeight="1" thickBot="1" x14ac:dyDescent="0.25">
      <c r="B77" s="9"/>
      <c r="C77" s="60"/>
      <c r="D77" s="9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97"/>
      <c r="AC77" s="98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9"/>
      <c r="AQ77" s="57"/>
      <c r="AR77" s="63"/>
    </row>
    <row r="78" spans="2:44" ht="9" customHeight="1" thickBot="1" x14ac:dyDescent="0.25">
      <c r="B78" s="9"/>
      <c r="C78" s="60"/>
      <c r="D78" s="9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97"/>
      <c r="AC78" s="98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9"/>
      <c r="AQ78" s="57"/>
      <c r="AR78" s="63"/>
    </row>
    <row r="79" spans="2:44" ht="9" customHeight="1" thickTop="1" thickBot="1" x14ac:dyDescent="0.25">
      <c r="B79" s="9"/>
      <c r="C79" s="60"/>
      <c r="D79" s="9"/>
      <c r="E79" s="159" t="s">
        <v>71</v>
      </c>
      <c r="F79" s="160"/>
      <c r="G79" s="160"/>
      <c r="H79" s="160"/>
      <c r="I79" s="160"/>
      <c r="J79" s="160"/>
      <c r="K79" s="160"/>
      <c r="L79" s="160"/>
      <c r="M79" s="161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97"/>
      <c r="AC79" s="98"/>
      <c r="AD79" s="346" t="s">
        <v>62</v>
      </c>
      <c r="AE79" s="347"/>
      <c r="AF79" s="347"/>
      <c r="AG79" s="347"/>
      <c r="AH79" s="348"/>
      <c r="AI79" s="9"/>
      <c r="AJ79" s="9"/>
      <c r="AK79" s="9"/>
      <c r="AL79" s="9"/>
      <c r="AM79" s="9"/>
      <c r="AN79" s="9"/>
      <c r="AO79" s="9"/>
      <c r="AP79" s="9"/>
      <c r="AQ79" s="57"/>
      <c r="AR79" s="63"/>
    </row>
    <row r="80" spans="2:44" ht="9" customHeight="1" x14ac:dyDescent="0.2">
      <c r="B80" s="9"/>
      <c r="C80" s="60"/>
      <c r="D80" s="9"/>
      <c r="E80" s="162"/>
      <c r="F80" s="163"/>
      <c r="G80" s="163"/>
      <c r="H80" s="163"/>
      <c r="I80" s="163"/>
      <c r="J80" s="163"/>
      <c r="K80" s="163"/>
      <c r="L80" s="163"/>
      <c r="M80" s="164"/>
      <c r="N80" s="9"/>
      <c r="O80" s="168">
        <f>ROUNDDOWN(SUM(J73,V73),0)</f>
        <v>0</v>
      </c>
      <c r="P80" s="169"/>
      <c r="Q80" s="169"/>
      <c r="R80" s="169"/>
      <c r="S80" s="170"/>
      <c r="T80" s="237" t="s">
        <v>81</v>
      </c>
      <c r="U80" s="14"/>
      <c r="V80" s="9"/>
      <c r="W80" s="9"/>
      <c r="X80" s="9"/>
      <c r="Y80" s="9"/>
      <c r="Z80" s="9"/>
      <c r="AA80" s="9"/>
      <c r="AB80" s="97"/>
      <c r="AC80" s="98"/>
      <c r="AD80" s="349"/>
      <c r="AE80" s="350"/>
      <c r="AF80" s="350"/>
      <c r="AG80" s="350"/>
      <c r="AH80" s="351"/>
      <c r="AI80" s="9"/>
      <c r="AJ80" s="168">
        <f>AJ74/12*SUM(AF31:AG34)</f>
        <v>0</v>
      </c>
      <c r="AK80" s="169"/>
      <c r="AL80" s="169"/>
      <c r="AM80" s="169"/>
      <c r="AN80" s="170"/>
      <c r="AO80" s="237" t="s">
        <v>81</v>
      </c>
      <c r="AP80" s="9"/>
      <c r="AQ80" s="57"/>
      <c r="AR80" s="63"/>
    </row>
    <row r="81" spans="2:44" ht="9" customHeight="1" thickBot="1" x14ac:dyDescent="0.25">
      <c r="B81" s="9"/>
      <c r="C81" s="60"/>
      <c r="D81" s="9"/>
      <c r="E81" s="162"/>
      <c r="F81" s="163"/>
      <c r="G81" s="163"/>
      <c r="H81" s="163"/>
      <c r="I81" s="163"/>
      <c r="J81" s="163"/>
      <c r="K81" s="163"/>
      <c r="L81" s="163"/>
      <c r="M81" s="164"/>
      <c r="N81" s="9"/>
      <c r="O81" s="171"/>
      <c r="P81" s="172"/>
      <c r="Q81" s="172"/>
      <c r="R81" s="172"/>
      <c r="S81" s="173"/>
      <c r="T81" s="237"/>
      <c r="U81" s="14"/>
      <c r="V81" s="9"/>
      <c r="W81" s="9"/>
      <c r="X81" s="9"/>
      <c r="Y81" s="9"/>
      <c r="Z81" s="9"/>
      <c r="AA81" s="9"/>
      <c r="AB81" s="97"/>
      <c r="AC81" s="98"/>
      <c r="AD81" s="349"/>
      <c r="AE81" s="350"/>
      <c r="AF81" s="350"/>
      <c r="AG81" s="350"/>
      <c r="AH81" s="351"/>
      <c r="AI81" s="9"/>
      <c r="AJ81" s="171"/>
      <c r="AK81" s="172"/>
      <c r="AL81" s="172"/>
      <c r="AM81" s="172"/>
      <c r="AN81" s="173"/>
      <c r="AO81" s="237"/>
      <c r="AP81" s="9"/>
      <c r="AQ81" s="57"/>
      <c r="AR81" s="63"/>
    </row>
    <row r="82" spans="2:44" ht="9" customHeight="1" thickBot="1" x14ac:dyDescent="0.25">
      <c r="B82" s="9"/>
      <c r="C82" s="60"/>
      <c r="D82" s="9"/>
      <c r="E82" s="165"/>
      <c r="F82" s="166"/>
      <c r="G82" s="166"/>
      <c r="H82" s="166"/>
      <c r="I82" s="166"/>
      <c r="J82" s="166"/>
      <c r="K82" s="166"/>
      <c r="L82" s="166"/>
      <c r="M82" s="167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7"/>
      <c r="AC82" s="98"/>
      <c r="AD82" s="352"/>
      <c r="AE82" s="353"/>
      <c r="AF82" s="353"/>
      <c r="AG82" s="353"/>
      <c r="AH82" s="354"/>
      <c r="AI82" s="9"/>
      <c r="AJ82" s="9"/>
      <c r="AK82" s="9"/>
      <c r="AL82" s="9"/>
      <c r="AM82" s="9"/>
      <c r="AN82" s="9"/>
      <c r="AO82" s="9"/>
      <c r="AP82" s="9"/>
      <c r="AQ82" s="57"/>
      <c r="AR82" s="63"/>
    </row>
    <row r="83" spans="2:44" ht="9" customHeight="1" thickTop="1" thickBot="1" x14ac:dyDescent="0.25">
      <c r="B83" s="9"/>
      <c r="C83" s="6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57"/>
      <c r="AR83" s="63"/>
    </row>
    <row r="84" spans="2:44" ht="9" customHeight="1" thickTop="1" thickBot="1" x14ac:dyDescent="0.25">
      <c r="B84" s="9"/>
      <c r="C84" s="60"/>
      <c r="D84" s="9"/>
      <c r="E84" s="174" t="s">
        <v>87</v>
      </c>
      <c r="F84" s="174"/>
      <c r="G84" s="174"/>
      <c r="H84" s="174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9"/>
      <c r="AQ84" s="57"/>
      <c r="AR84" s="63"/>
    </row>
    <row r="85" spans="2:44" ht="9" customHeight="1" x14ac:dyDescent="0.2">
      <c r="B85" s="9"/>
      <c r="C85" s="60"/>
      <c r="D85" s="9"/>
      <c r="E85" s="175"/>
      <c r="F85" s="175"/>
      <c r="G85" s="175"/>
      <c r="H85" s="175"/>
      <c r="I85" s="9"/>
      <c r="J85" s="9"/>
      <c r="K85" s="9"/>
      <c r="L85" s="9"/>
      <c r="M85" s="9"/>
      <c r="N85" s="9"/>
      <c r="O85" s="9"/>
      <c r="P85" s="355" t="s">
        <v>43</v>
      </c>
      <c r="Q85" s="355"/>
      <c r="R85" s="355"/>
      <c r="S85" s="355"/>
      <c r="T85" s="355"/>
      <c r="U85" s="9"/>
      <c r="V85" s="364">
        <f>IFERROR(ROUNDDOWN(O80*X41+AJ80*AL41,-1),0)</f>
        <v>0</v>
      </c>
      <c r="W85" s="365"/>
      <c r="X85" s="365"/>
      <c r="Y85" s="365"/>
      <c r="Z85" s="366"/>
      <c r="AA85" s="237" t="s">
        <v>16</v>
      </c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57"/>
      <c r="AR85" s="63"/>
    </row>
    <row r="86" spans="2:44" ht="9" customHeight="1" thickBot="1" x14ac:dyDescent="0.25">
      <c r="B86" s="9"/>
      <c r="C86" s="6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355"/>
      <c r="Q86" s="355"/>
      <c r="R86" s="355"/>
      <c r="S86" s="355"/>
      <c r="T86" s="355"/>
      <c r="U86" s="9"/>
      <c r="V86" s="367"/>
      <c r="W86" s="368"/>
      <c r="X86" s="368"/>
      <c r="Y86" s="368"/>
      <c r="Z86" s="369"/>
      <c r="AA86" s="237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57"/>
      <c r="AR86" s="63"/>
    </row>
    <row r="87" spans="2:44" ht="9" customHeight="1" thickBot="1" x14ac:dyDescent="0.25">
      <c r="B87" s="9"/>
      <c r="C87" s="6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78"/>
      <c r="Q87" s="78"/>
      <c r="R87" s="78"/>
      <c r="S87" s="78"/>
      <c r="T87" s="78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57"/>
      <c r="AR87" s="63"/>
    </row>
    <row r="88" spans="2:44" ht="9" customHeight="1" x14ac:dyDescent="0.2">
      <c r="B88" s="9"/>
      <c r="C88" s="6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355" t="s">
        <v>44</v>
      </c>
      <c r="Q88" s="355"/>
      <c r="R88" s="355"/>
      <c r="S88" s="355"/>
      <c r="T88" s="355"/>
      <c r="U88" s="9"/>
      <c r="V88" s="364">
        <f>ROUNDDOWN(V85*10%,-1)</f>
        <v>0</v>
      </c>
      <c r="W88" s="365"/>
      <c r="X88" s="365"/>
      <c r="Y88" s="365"/>
      <c r="Z88" s="366"/>
      <c r="AA88" s="237" t="s">
        <v>16</v>
      </c>
      <c r="AB88" s="9"/>
      <c r="AC88" s="9"/>
      <c r="AD88" s="355" t="s">
        <v>47</v>
      </c>
      <c r="AE88" s="355"/>
      <c r="AF88" s="355"/>
      <c r="AG88" s="355"/>
      <c r="AH88" s="355"/>
      <c r="AI88" s="9"/>
      <c r="AJ88" s="356">
        <f>SUM(V85:Z89)</f>
        <v>0</v>
      </c>
      <c r="AK88" s="357"/>
      <c r="AL88" s="357"/>
      <c r="AM88" s="357"/>
      <c r="AN88" s="358"/>
      <c r="AO88" s="237" t="s">
        <v>81</v>
      </c>
      <c r="AP88" s="9"/>
      <c r="AQ88" s="57"/>
      <c r="AR88" s="63"/>
    </row>
    <row r="89" spans="2:44" ht="9" customHeight="1" thickBot="1" x14ac:dyDescent="0.25">
      <c r="B89" s="9"/>
      <c r="C89" s="6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355"/>
      <c r="Q89" s="355"/>
      <c r="R89" s="355"/>
      <c r="S89" s="355"/>
      <c r="T89" s="355"/>
      <c r="U89" s="9"/>
      <c r="V89" s="367"/>
      <c r="W89" s="368"/>
      <c r="X89" s="368"/>
      <c r="Y89" s="368"/>
      <c r="Z89" s="369"/>
      <c r="AA89" s="237"/>
      <c r="AB89" s="9"/>
      <c r="AC89" s="9"/>
      <c r="AD89" s="355"/>
      <c r="AE89" s="355"/>
      <c r="AF89" s="355"/>
      <c r="AG89" s="355"/>
      <c r="AH89" s="355"/>
      <c r="AI89" s="9"/>
      <c r="AJ89" s="359"/>
      <c r="AK89" s="360"/>
      <c r="AL89" s="360"/>
      <c r="AM89" s="360"/>
      <c r="AN89" s="361"/>
      <c r="AO89" s="237"/>
      <c r="AP89" s="9"/>
      <c r="AQ89" s="57"/>
      <c r="AR89" s="63"/>
    </row>
    <row r="90" spans="2:44" ht="9" customHeight="1" x14ac:dyDescent="0.2">
      <c r="B90" s="9"/>
      <c r="C90" s="6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57"/>
      <c r="AR90" s="63"/>
    </row>
    <row r="91" spans="2:44" ht="16.5" x14ac:dyDescent="0.2">
      <c r="B91" s="9"/>
      <c r="C91" s="60"/>
      <c r="D91" s="9"/>
      <c r="E91" s="9"/>
      <c r="F91" s="9"/>
      <c r="G91" s="9"/>
      <c r="H91" s="9"/>
      <c r="I91" s="9"/>
      <c r="J91" s="84"/>
      <c r="K91" s="9"/>
      <c r="L91" s="9"/>
      <c r="M91" s="9"/>
      <c r="N91" s="9"/>
      <c r="O91" s="9"/>
      <c r="P91" s="9"/>
      <c r="Q91" s="9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9"/>
      <c r="AK91" s="9"/>
      <c r="AL91" s="9"/>
      <c r="AM91" s="9"/>
      <c r="AN91" s="9"/>
      <c r="AO91" s="85"/>
      <c r="AP91" s="79" t="s">
        <v>29</v>
      </c>
      <c r="AQ91" s="57"/>
      <c r="AR91" s="63"/>
    </row>
    <row r="92" spans="2:44" ht="2.25" customHeight="1" x14ac:dyDescent="0.2">
      <c r="B92" s="9"/>
      <c r="C92" s="60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63"/>
    </row>
    <row r="93" spans="2:44" ht="2.25" customHeight="1" x14ac:dyDescent="0.2">
      <c r="B93" s="9"/>
      <c r="C93" s="64"/>
      <c r="D93" s="64"/>
      <c r="E93" s="64"/>
      <c r="F93" s="64"/>
      <c r="G93" s="64"/>
      <c r="H93" s="64"/>
      <c r="I93" s="64"/>
      <c r="J93" s="65"/>
      <c r="K93" s="64"/>
      <c r="L93" s="64"/>
      <c r="M93" s="64"/>
      <c r="N93" s="64"/>
      <c r="O93" s="64"/>
      <c r="P93" s="64"/>
      <c r="Q93" s="64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4"/>
      <c r="AK93" s="64"/>
      <c r="AL93" s="64"/>
      <c r="AM93" s="64"/>
      <c r="AN93" s="64"/>
      <c r="AO93" s="66"/>
      <c r="AP93" s="64"/>
      <c r="AQ93" s="64"/>
      <c r="AR93" s="63"/>
    </row>
    <row r="94" spans="2:44" ht="16.5" x14ac:dyDescent="0.2">
      <c r="J94" s="6"/>
      <c r="O94" s="2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O94" s="8"/>
    </row>
  </sheetData>
  <sheetProtection password="BDF4" sheet="1" objects="1" scenarios="1" selectLockedCells="1"/>
  <mergeCells count="144">
    <mergeCell ref="AD88:AH89"/>
    <mergeCell ref="AJ88:AN89"/>
    <mergeCell ref="AO88:AO89"/>
    <mergeCell ref="D4:AR4"/>
    <mergeCell ref="E7:AO8"/>
    <mergeCell ref="V85:Z86"/>
    <mergeCell ref="AA85:AA86"/>
    <mergeCell ref="P85:T86"/>
    <mergeCell ref="P88:T89"/>
    <mergeCell ref="V88:Z89"/>
    <mergeCell ref="AA88:AA89"/>
    <mergeCell ref="AJ80:AN81"/>
    <mergeCell ref="AO80:AO81"/>
    <mergeCell ref="AJ44:AN45"/>
    <mergeCell ref="AO44:AO45"/>
    <mergeCell ref="AJ50:AN51"/>
    <mergeCell ref="AO50:AO51"/>
    <mergeCell ref="AJ56:AN57"/>
    <mergeCell ref="AO56:AO57"/>
    <mergeCell ref="AJ62:AN63"/>
    <mergeCell ref="AO62:AO63"/>
    <mergeCell ref="AJ68:AN69"/>
    <mergeCell ref="AO68:AO69"/>
    <mergeCell ref="AJ74:AN75"/>
    <mergeCell ref="AD44:AH45"/>
    <mergeCell ref="AO74:AO75"/>
    <mergeCell ref="O80:S81"/>
    <mergeCell ref="T80:T81"/>
    <mergeCell ref="AD79:AH82"/>
    <mergeCell ref="V65:Z66"/>
    <mergeCell ref="AA65:AA66"/>
    <mergeCell ref="V69:Z70"/>
    <mergeCell ref="AA69:AA70"/>
    <mergeCell ref="V73:Z74"/>
    <mergeCell ref="AA73:AA74"/>
    <mergeCell ref="O65:O66"/>
    <mergeCell ref="AD74:AH75"/>
    <mergeCell ref="AD68:AH69"/>
    <mergeCell ref="Y31:Y32"/>
    <mergeCell ref="AN41:AO42"/>
    <mergeCell ref="AL41:AM42"/>
    <mergeCell ref="AK41:AK42"/>
    <mergeCell ref="AH41:AJ42"/>
    <mergeCell ref="J61:N62"/>
    <mergeCell ref="O61:O62"/>
    <mergeCell ref="V61:Z62"/>
    <mergeCell ref="AA61:AA62"/>
    <mergeCell ref="E53:M54"/>
    <mergeCell ref="E50:M51"/>
    <mergeCell ref="E47:M48"/>
    <mergeCell ref="E44:M45"/>
    <mergeCell ref="U57:AA58"/>
    <mergeCell ref="Q57:T58"/>
    <mergeCell ref="I57:O58"/>
    <mergeCell ref="E57:H58"/>
    <mergeCell ref="I41:K42"/>
    <mergeCell ref="Z41:AA42"/>
    <mergeCell ref="X41:Y42"/>
    <mergeCell ref="W41:W42"/>
    <mergeCell ref="AD62:AH63"/>
    <mergeCell ref="AD56:AH57"/>
    <mergeCell ref="AD50:AH51"/>
    <mergeCell ref="AL26:AN27"/>
    <mergeCell ref="AO26:AO27"/>
    <mergeCell ref="AF28:AN29"/>
    <mergeCell ref="U28:AC29"/>
    <mergeCell ref="K28:R29"/>
    <mergeCell ref="K34:N35"/>
    <mergeCell ref="K31:N32"/>
    <mergeCell ref="O34:S35"/>
    <mergeCell ref="O31:S32"/>
    <mergeCell ref="AJ34:AL35"/>
    <mergeCell ref="AJ31:AL32"/>
    <mergeCell ref="AI34:AI35"/>
    <mergeCell ref="AH34:AH35"/>
    <mergeCell ref="AH31:AH32"/>
    <mergeCell ref="AI31:AI32"/>
    <mergeCell ref="AF34:AG35"/>
    <mergeCell ref="AF31:AG32"/>
    <mergeCell ref="Z34:AC35"/>
    <mergeCell ref="Z31:AC32"/>
    <mergeCell ref="U34:X35"/>
    <mergeCell ref="U31:X32"/>
    <mergeCell ref="AM34:AN35"/>
    <mergeCell ref="AM31:AN32"/>
    <mergeCell ref="Y34:Y35"/>
    <mergeCell ref="AL17:AM18"/>
    <mergeCell ref="K20:N21"/>
    <mergeCell ref="P20:S21"/>
    <mergeCell ref="AA20:AD21"/>
    <mergeCell ref="AF20:AI21"/>
    <mergeCell ref="K17:M18"/>
    <mergeCell ref="O17:P18"/>
    <mergeCell ref="Q17:Q18"/>
    <mergeCell ref="R17:R18"/>
    <mergeCell ref="S17:U18"/>
    <mergeCell ref="T53:T54"/>
    <mergeCell ref="T50:T51"/>
    <mergeCell ref="T44:T45"/>
    <mergeCell ref="T47:T48"/>
    <mergeCell ref="J69:N70"/>
    <mergeCell ref="O69:O70"/>
    <mergeCell ref="J73:N74"/>
    <mergeCell ref="AA10:AN11"/>
    <mergeCell ref="K13:N14"/>
    <mergeCell ref="P13:T14"/>
    <mergeCell ref="U13:U14"/>
    <mergeCell ref="AA13:AD14"/>
    <mergeCell ref="AF13:AJ14"/>
    <mergeCell ref="AK13:AK14"/>
    <mergeCell ref="V17:W18"/>
    <mergeCell ref="AA17:AC18"/>
    <mergeCell ref="AE17:AF18"/>
    <mergeCell ref="AG17:AG18"/>
    <mergeCell ref="AH17:AH18"/>
    <mergeCell ref="AA23:AD24"/>
    <mergeCell ref="AF23:AI24"/>
    <mergeCell ref="AF26:AK27"/>
    <mergeCell ref="J26:AE27"/>
    <mergeCell ref="AI17:AK18"/>
    <mergeCell ref="E79:M82"/>
    <mergeCell ref="J65:N66"/>
    <mergeCell ref="E84:H85"/>
    <mergeCell ref="E10:H15"/>
    <mergeCell ref="E16:H36"/>
    <mergeCell ref="F60:H63"/>
    <mergeCell ref="F64:H67"/>
    <mergeCell ref="F68:H71"/>
    <mergeCell ref="F72:H75"/>
    <mergeCell ref="K10:X11"/>
    <mergeCell ref="P23:S24"/>
    <mergeCell ref="K23:N24"/>
    <mergeCell ref="O73:O74"/>
    <mergeCell ref="E38:AO39"/>
    <mergeCell ref="E41:H42"/>
    <mergeCell ref="O53:S54"/>
    <mergeCell ref="R60:T63"/>
    <mergeCell ref="R72:T75"/>
    <mergeCell ref="R68:T71"/>
    <mergeCell ref="R64:T67"/>
    <mergeCell ref="AD41:AG42"/>
    <mergeCell ref="O50:S51"/>
    <mergeCell ref="O47:S48"/>
    <mergeCell ref="O44:S45"/>
  </mergeCells>
  <phoneticPr fontId="2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Option Button 1">
              <controlPr defaultSize="0" autoFill="0" autoLine="0" autoPict="0">
                <anchor moveWithCells="1">
                  <from>
                    <xdr:col>10</xdr:col>
                    <xdr:colOff>9525</xdr:colOff>
                    <xdr:row>9</xdr:row>
                    <xdr:rowOff>9525</xdr:rowOff>
                  </from>
                  <to>
                    <xdr:col>20</xdr:col>
                    <xdr:colOff>219075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Option Button 2">
              <controlPr defaultSize="0" autoFill="0" autoLine="0" autoPict="0">
                <anchor moveWithCells="1">
                  <from>
                    <xdr:col>26</xdr:col>
                    <xdr:colOff>9525</xdr:colOff>
                    <xdr:row>9</xdr:row>
                    <xdr:rowOff>9525</xdr:rowOff>
                  </from>
                  <to>
                    <xdr:col>33</xdr:col>
                    <xdr:colOff>19050</xdr:colOff>
                    <xdr:row>10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퇴직금 계산기</vt:lpstr>
      <vt:lpstr>퇴직급여 소득세 계산기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2016-02-01T12:28:20Z</dcterms:created>
  <dcterms:modified xsi:type="dcterms:W3CDTF">2016-03-25T08:56:03Z</dcterms:modified>
</cp:coreProperties>
</file>